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/>
  <mc:AlternateContent xmlns:mc="http://schemas.openxmlformats.org/markup-compatibility/2006">
    <mc:Choice Requires="x15">
      <x15ac:absPath xmlns:x15ac="http://schemas.microsoft.com/office/spreadsheetml/2010/11/ac" url="Y:\Grants\GEFA Loan Information - Woodard &amp; Curran\"/>
    </mc:Choice>
  </mc:AlternateContent>
  <xr:revisionPtr revIDLastSave="0" documentId="13_ncr:1_{48FFDBCF-1C3C-43AE-9A97-F1A8A6AF94EF}" xr6:coauthVersionLast="47" xr6:coauthVersionMax="47" xr10:uidLastSave="{00000000-0000-0000-0000-000000000000}"/>
  <bookViews>
    <workbookView xWindow="28680" yWindow="-120" windowWidth="29040" windowHeight="15840" xr2:uid="{B440D01D-9278-4E04-99BE-DB00915B5BEF}"/>
  </bookViews>
  <sheets>
    <sheet name="FY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" i="1" l="1"/>
  <c r="L3" i="1"/>
  <c r="J46" i="1"/>
  <c r="I46" i="1"/>
  <c r="H46" i="1"/>
  <c r="K46" i="1" s="1"/>
  <c r="J45" i="1"/>
  <c r="I45" i="1"/>
  <c r="H45" i="1"/>
  <c r="K45" i="1" s="1"/>
  <c r="J44" i="1"/>
  <c r="I44" i="1"/>
  <c r="H44" i="1"/>
  <c r="K44" i="1" s="1"/>
  <c r="J43" i="1"/>
  <c r="I43" i="1"/>
  <c r="H43" i="1"/>
  <c r="J42" i="1"/>
  <c r="I42" i="1"/>
  <c r="H42" i="1"/>
  <c r="K42" i="1" s="1"/>
  <c r="J41" i="1"/>
  <c r="I41" i="1"/>
  <c r="H41" i="1"/>
  <c r="J40" i="1"/>
  <c r="I40" i="1"/>
  <c r="H40" i="1"/>
  <c r="K40" i="1" s="1"/>
  <c r="J39" i="1"/>
  <c r="I39" i="1"/>
  <c r="H39" i="1"/>
  <c r="J38" i="1"/>
  <c r="I38" i="1"/>
  <c r="H38" i="1"/>
  <c r="K38" i="1" s="1"/>
  <c r="J37" i="1"/>
  <c r="I37" i="1"/>
  <c r="H37" i="1"/>
  <c r="J36" i="1"/>
  <c r="I36" i="1"/>
  <c r="H36" i="1"/>
  <c r="K36" i="1" s="1"/>
  <c r="J35" i="1"/>
  <c r="I35" i="1"/>
  <c r="H35" i="1"/>
  <c r="J34" i="1"/>
  <c r="I34" i="1"/>
  <c r="H34" i="1"/>
  <c r="K34" i="1" s="1"/>
  <c r="J33" i="1"/>
  <c r="I33" i="1"/>
  <c r="H33" i="1"/>
  <c r="J32" i="1"/>
  <c r="I32" i="1"/>
  <c r="H32" i="1"/>
  <c r="K32" i="1" s="1"/>
  <c r="J31" i="1"/>
  <c r="I31" i="1"/>
  <c r="H31" i="1"/>
  <c r="J30" i="1"/>
  <c r="I30" i="1"/>
  <c r="H30" i="1"/>
  <c r="K30" i="1" s="1"/>
  <c r="J29" i="1"/>
  <c r="I29" i="1"/>
  <c r="H29" i="1"/>
  <c r="J28" i="1"/>
  <c r="I28" i="1"/>
  <c r="H28" i="1"/>
  <c r="K28" i="1" s="1"/>
  <c r="J27" i="1"/>
  <c r="I27" i="1"/>
  <c r="H27" i="1"/>
  <c r="K27" i="1" s="1"/>
  <c r="J26" i="1"/>
  <c r="I26" i="1"/>
  <c r="H26" i="1"/>
  <c r="K26" i="1" s="1"/>
  <c r="J25" i="1"/>
  <c r="I25" i="1"/>
  <c r="H25" i="1"/>
  <c r="K25" i="1" s="1"/>
  <c r="J24" i="1"/>
  <c r="I24" i="1"/>
  <c r="H24" i="1"/>
  <c r="J23" i="1"/>
  <c r="I23" i="1"/>
  <c r="H23" i="1"/>
  <c r="K23" i="1" s="1"/>
  <c r="J22" i="1"/>
  <c r="I22" i="1"/>
  <c r="H22" i="1"/>
  <c r="K22" i="1" s="1"/>
  <c r="J21" i="1"/>
  <c r="I21" i="1"/>
  <c r="H21" i="1"/>
  <c r="K21" i="1" s="1"/>
  <c r="J20" i="1"/>
  <c r="I20" i="1"/>
  <c r="H20" i="1"/>
  <c r="K20" i="1" s="1"/>
  <c r="J19" i="1"/>
  <c r="I19" i="1"/>
  <c r="H19" i="1"/>
  <c r="K19" i="1" s="1"/>
  <c r="H18" i="1"/>
  <c r="J18" i="1"/>
  <c r="I18" i="1"/>
  <c r="D46" i="1"/>
  <c r="C46" i="1"/>
  <c r="B46" i="1"/>
  <c r="E46" i="1" s="1"/>
  <c r="D45" i="1"/>
  <c r="C45" i="1"/>
  <c r="B45" i="1"/>
  <c r="E45" i="1" s="1"/>
  <c r="D44" i="1"/>
  <c r="C44" i="1"/>
  <c r="B44" i="1"/>
  <c r="E44" i="1" s="1"/>
  <c r="D43" i="1"/>
  <c r="C43" i="1"/>
  <c r="B43" i="1"/>
  <c r="E43" i="1" s="1"/>
  <c r="D42" i="1"/>
  <c r="C42" i="1"/>
  <c r="B42" i="1"/>
  <c r="E42" i="1" s="1"/>
  <c r="D41" i="1"/>
  <c r="C41" i="1"/>
  <c r="B41" i="1"/>
  <c r="E41" i="1" s="1"/>
  <c r="D40" i="1"/>
  <c r="C40" i="1"/>
  <c r="B40" i="1"/>
  <c r="E40" i="1" s="1"/>
  <c r="D39" i="1"/>
  <c r="C39" i="1"/>
  <c r="B39" i="1"/>
  <c r="E39" i="1" s="1"/>
  <c r="D38" i="1"/>
  <c r="C38" i="1"/>
  <c r="B38" i="1"/>
  <c r="E38" i="1" s="1"/>
  <c r="D37" i="1"/>
  <c r="C37" i="1"/>
  <c r="B37" i="1"/>
  <c r="E37" i="1" s="1"/>
  <c r="D36" i="1"/>
  <c r="C36" i="1"/>
  <c r="B36" i="1"/>
  <c r="E36" i="1" s="1"/>
  <c r="D35" i="1"/>
  <c r="C35" i="1"/>
  <c r="B35" i="1"/>
  <c r="E35" i="1" s="1"/>
  <c r="D34" i="1"/>
  <c r="C34" i="1"/>
  <c r="B34" i="1"/>
  <c r="E34" i="1" s="1"/>
  <c r="D33" i="1"/>
  <c r="C33" i="1"/>
  <c r="B33" i="1"/>
  <c r="E33" i="1" s="1"/>
  <c r="D32" i="1"/>
  <c r="C32" i="1"/>
  <c r="B32" i="1"/>
  <c r="E32" i="1" s="1"/>
  <c r="D31" i="1"/>
  <c r="C31" i="1"/>
  <c r="B31" i="1"/>
  <c r="E31" i="1" s="1"/>
  <c r="D30" i="1"/>
  <c r="C30" i="1"/>
  <c r="B30" i="1"/>
  <c r="E30" i="1" s="1"/>
  <c r="D29" i="1"/>
  <c r="C29" i="1"/>
  <c r="B29" i="1"/>
  <c r="E29" i="1" s="1"/>
  <c r="D28" i="1"/>
  <c r="C28" i="1"/>
  <c r="B28" i="1"/>
  <c r="E28" i="1" s="1"/>
  <c r="D27" i="1"/>
  <c r="C27" i="1"/>
  <c r="B27" i="1"/>
  <c r="E27" i="1" s="1"/>
  <c r="D26" i="1"/>
  <c r="C26" i="1"/>
  <c r="B26" i="1"/>
  <c r="E26" i="1" s="1"/>
  <c r="D25" i="1"/>
  <c r="C25" i="1"/>
  <c r="B25" i="1"/>
  <c r="E25" i="1" s="1"/>
  <c r="C24" i="1"/>
  <c r="B24" i="1"/>
  <c r="C23" i="1"/>
  <c r="C22" i="1"/>
  <c r="C21" i="1"/>
  <c r="C20" i="1"/>
  <c r="C19" i="1"/>
  <c r="C18" i="1"/>
  <c r="D24" i="1"/>
  <c r="D23" i="1"/>
  <c r="B23" i="1"/>
  <c r="E23" i="1" s="1"/>
  <c r="D22" i="1"/>
  <c r="B22" i="1"/>
  <c r="D21" i="1"/>
  <c r="B21" i="1"/>
  <c r="D20" i="1"/>
  <c r="B20" i="1"/>
  <c r="D19" i="1"/>
  <c r="B19" i="1"/>
  <c r="E19" i="1" s="1"/>
  <c r="D18" i="1"/>
  <c r="B18" i="1"/>
  <c r="C57" i="1"/>
  <c r="D57" i="1" s="1"/>
  <c r="C56" i="1"/>
  <c r="D56" i="1" s="1"/>
  <c r="C55" i="1"/>
  <c r="I55" i="1" s="1"/>
  <c r="J55" i="1" s="1"/>
  <c r="C54" i="1"/>
  <c r="D54" i="1" s="1"/>
  <c r="J53" i="1"/>
  <c r="C53" i="1"/>
  <c r="D53" i="1" s="1"/>
  <c r="S52" i="1"/>
  <c r="R52" i="1"/>
  <c r="C52" i="1"/>
  <c r="I52" i="1" s="1"/>
  <c r="J52" i="1" s="1"/>
  <c r="H51" i="1"/>
  <c r="M29" i="1" s="1"/>
  <c r="O29" i="1" s="1"/>
  <c r="C51" i="1"/>
  <c r="D51" i="1" s="1"/>
  <c r="X50" i="1"/>
  <c r="W50" i="1"/>
  <c r="U50" i="1" s="1"/>
  <c r="I50" i="1"/>
  <c r="X49" i="1"/>
  <c r="W49" i="1"/>
  <c r="U49" i="1" s="1"/>
  <c r="X48" i="1"/>
  <c r="W48" i="1"/>
  <c r="U48" i="1" s="1"/>
  <c r="X47" i="1"/>
  <c r="W47" i="1"/>
  <c r="U47" i="1"/>
  <c r="X46" i="1"/>
  <c r="W46" i="1"/>
  <c r="U46" i="1" s="1"/>
  <c r="X45" i="1"/>
  <c r="W45" i="1"/>
  <c r="U45" i="1"/>
  <c r="X44" i="1"/>
  <c r="W44" i="1"/>
  <c r="U44" i="1" s="1"/>
  <c r="X43" i="1"/>
  <c r="W43" i="1"/>
  <c r="U43" i="1" s="1"/>
  <c r="X42" i="1"/>
  <c r="W42" i="1"/>
  <c r="U42" i="1" s="1"/>
  <c r="X41" i="1"/>
  <c r="W41" i="1"/>
  <c r="U41" i="1" s="1"/>
  <c r="X40" i="1"/>
  <c r="W40" i="1"/>
  <c r="U40" i="1" s="1"/>
  <c r="X39" i="1"/>
  <c r="W39" i="1"/>
  <c r="U39" i="1" s="1"/>
  <c r="X38" i="1"/>
  <c r="W38" i="1"/>
  <c r="U38" i="1" s="1"/>
  <c r="X37" i="1"/>
  <c r="W37" i="1"/>
  <c r="U37" i="1" s="1"/>
  <c r="X36" i="1"/>
  <c r="W36" i="1"/>
  <c r="U36" i="1" s="1"/>
  <c r="X35" i="1"/>
  <c r="W35" i="1"/>
  <c r="U35" i="1" s="1"/>
  <c r="M35" i="1"/>
  <c r="N35" i="1" s="1"/>
  <c r="O35" i="1" s="1"/>
  <c r="X34" i="1"/>
  <c r="W34" i="1"/>
  <c r="U34" i="1" s="1"/>
  <c r="M34" i="1"/>
  <c r="X33" i="1"/>
  <c r="W33" i="1"/>
  <c r="U33" i="1" s="1"/>
  <c r="M33" i="1"/>
  <c r="X32" i="1"/>
  <c r="W32" i="1"/>
  <c r="U32" i="1" s="1"/>
  <c r="M32" i="1"/>
  <c r="X31" i="1"/>
  <c r="W31" i="1"/>
  <c r="U31" i="1" s="1"/>
  <c r="M31" i="1"/>
  <c r="N31" i="1" s="1"/>
  <c r="O31" i="1" s="1"/>
  <c r="X30" i="1"/>
  <c r="W30" i="1"/>
  <c r="U30" i="1" s="1"/>
  <c r="M30" i="1"/>
  <c r="N30" i="1" s="1"/>
  <c r="X29" i="1"/>
  <c r="W29" i="1"/>
  <c r="U29" i="1" s="1"/>
  <c r="R29" i="1"/>
  <c r="X28" i="1"/>
  <c r="W28" i="1"/>
  <c r="U28" i="1" s="1"/>
  <c r="M28" i="1"/>
  <c r="O28" i="1" s="1"/>
  <c r="W27" i="1"/>
  <c r="U27" i="1" s="1"/>
  <c r="V27" i="1"/>
  <c r="V39" i="1" s="1"/>
  <c r="T39" i="1" s="1"/>
  <c r="S27" i="1"/>
  <c r="S42" i="1" s="1"/>
  <c r="R27" i="1"/>
  <c r="R50" i="1" s="1"/>
  <c r="L22" i="1"/>
  <c r="U21" i="1"/>
  <c r="W21" i="1" s="1"/>
  <c r="T21" i="1"/>
  <c r="V21" i="1" s="1"/>
  <c r="O18" i="1"/>
  <c r="N18" i="1"/>
  <c r="N17" i="1"/>
  <c r="O16" i="1"/>
  <c r="N16" i="1"/>
  <c r="O15" i="1"/>
  <c r="N14" i="1"/>
  <c r="N13" i="1"/>
  <c r="N12" i="1"/>
  <c r="S8" i="1"/>
  <c r="O8" i="1"/>
  <c r="N8" i="1"/>
  <c r="S7" i="1"/>
  <c r="S5" i="1"/>
  <c r="S4" i="1"/>
  <c r="K29" i="1" l="1"/>
  <c r="K31" i="1"/>
  <c r="K33" i="1"/>
  <c r="K35" i="1"/>
  <c r="K37" i="1"/>
  <c r="K39" i="1"/>
  <c r="K41" i="1"/>
  <c r="K43" i="1"/>
  <c r="E24" i="1"/>
  <c r="E18" i="1"/>
  <c r="K24" i="1"/>
  <c r="K18" i="1"/>
  <c r="E22" i="1"/>
  <c r="E20" i="1"/>
  <c r="E21" i="1"/>
  <c r="R36" i="1"/>
  <c r="P18" i="1"/>
  <c r="O17" i="1"/>
  <c r="R38" i="1"/>
  <c r="P15" i="1"/>
  <c r="S35" i="1"/>
  <c r="I54" i="1"/>
  <c r="P17" i="1"/>
  <c r="R31" i="1"/>
  <c r="S33" i="1"/>
  <c r="S43" i="1"/>
  <c r="S50" i="1"/>
  <c r="O13" i="1"/>
  <c r="P13" i="1" s="1"/>
  <c r="V30" i="1"/>
  <c r="T30" i="1" s="1"/>
  <c r="P8" i="1"/>
  <c r="O14" i="1"/>
  <c r="P14" i="1" s="1"/>
  <c r="O33" i="1"/>
  <c r="R48" i="1"/>
  <c r="S28" i="1"/>
  <c r="S37" i="1"/>
  <c r="V40" i="1"/>
  <c r="T40" i="1" s="1"/>
  <c r="R44" i="1"/>
  <c r="P16" i="1"/>
  <c r="D55" i="1"/>
  <c r="O12" i="1"/>
  <c r="P12" i="1" s="1"/>
  <c r="O30" i="1"/>
  <c r="S49" i="1"/>
  <c r="V28" i="1"/>
  <c r="T28" i="1" s="1"/>
  <c r="S29" i="1"/>
  <c r="S31" i="1"/>
  <c r="S36" i="1"/>
  <c r="R37" i="1"/>
  <c r="V41" i="1"/>
  <c r="T41" i="1" s="1"/>
  <c r="S44" i="1"/>
  <c r="R45" i="1"/>
  <c r="R47" i="1"/>
  <c r="S48" i="1"/>
  <c r="V42" i="1"/>
  <c r="T42" i="1" s="1"/>
  <c r="S45" i="1"/>
  <c r="R46" i="1"/>
  <c r="S47" i="1"/>
  <c r="D52" i="1"/>
  <c r="R32" i="1"/>
  <c r="V33" i="1"/>
  <c r="T33" i="1" s="1"/>
  <c r="R34" i="1"/>
  <c r="V35" i="1"/>
  <c r="T35" i="1" s="1"/>
  <c r="S38" i="1"/>
  <c r="R39" i="1"/>
  <c r="V43" i="1"/>
  <c r="T43" i="1" s="1"/>
  <c r="S46" i="1"/>
  <c r="V49" i="1"/>
  <c r="T49" i="1" s="1"/>
  <c r="V50" i="1"/>
  <c r="T50" i="1" s="1"/>
  <c r="V29" i="1"/>
  <c r="T29" i="1" s="1"/>
  <c r="R30" i="1"/>
  <c r="V31" i="1"/>
  <c r="T31" i="1" s="1"/>
  <c r="S32" i="1"/>
  <c r="S34" i="1"/>
  <c r="V36" i="1"/>
  <c r="T36" i="1" s="1"/>
  <c r="S39" i="1"/>
  <c r="R40" i="1"/>
  <c r="V44" i="1"/>
  <c r="T44" i="1" s="1"/>
  <c r="V48" i="1"/>
  <c r="T48" i="1" s="1"/>
  <c r="T27" i="1"/>
  <c r="R28" i="1"/>
  <c r="S30" i="1"/>
  <c r="V37" i="1"/>
  <c r="T37" i="1" s="1"/>
  <c r="S40" i="1"/>
  <c r="R41" i="1"/>
  <c r="V45" i="1"/>
  <c r="T45" i="1" s="1"/>
  <c r="V47" i="1"/>
  <c r="T47" i="1" s="1"/>
  <c r="V38" i="1"/>
  <c r="T38" i="1" s="1"/>
  <c r="S41" i="1"/>
  <c r="R42" i="1"/>
  <c r="V46" i="1"/>
  <c r="T46" i="1" s="1"/>
  <c r="V32" i="1"/>
  <c r="T32" i="1" s="1"/>
  <c r="R33" i="1"/>
  <c r="V34" i="1"/>
  <c r="T34" i="1" s="1"/>
  <c r="R35" i="1"/>
  <c r="R43" i="1"/>
  <c r="R4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nmcmilla</author>
  </authors>
  <commentList>
    <comment ref="N45" authorId="0" shapeId="0" xr:uid="{2AE67A04-9926-4EDD-8332-2FF31D7978F2}">
      <text>
        <r>
          <rPr>
            <b/>
            <sz val="10"/>
            <color indexed="81"/>
            <rFont val="Tahoma"/>
            <family val="2"/>
          </rPr>
          <t>nmcmilla:</t>
        </r>
        <r>
          <rPr>
            <sz val="10"/>
            <color indexed="81"/>
            <rFont val="Tahoma"/>
            <family val="2"/>
          </rPr>
          <t xml:space="preserve">
reduce 30% discount to 15% discount</t>
        </r>
      </text>
    </comment>
  </commentList>
</comments>
</file>

<file path=xl/sharedStrings.xml><?xml version="1.0" encoding="utf-8"?>
<sst xmlns="http://schemas.openxmlformats.org/spreadsheetml/2006/main" count="104" uniqueCount="48">
  <si>
    <r>
      <t xml:space="preserve">CONSUMPTION RATES - RESIDENTIAL - </t>
    </r>
    <r>
      <rPr>
        <b/>
        <sz val="9"/>
        <color rgb="FFFF0000"/>
        <rFont val="Arial"/>
        <family val="2"/>
      </rPr>
      <t>INSIDE CITY</t>
    </r>
  </si>
  <si>
    <r>
      <t xml:space="preserve">CONSUMPTION RATES - RESIDENTIAL - </t>
    </r>
    <r>
      <rPr>
        <b/>
        <sz val="9"/>
        <color rgb="FFFF0000"/>
        <rFont val="Arial"/>
        <family val="2"/>
      </rPr>
      <t>OUTSIDE CITY</t>
    </r>
  </si>
  <si>
    <r>
      <t xml:space="preserve">CONSUMPTION RATES - COMMERCIAL - </t>
    </r>
    <r>
      <rPr>
        <b/>
        <sz val="9"/>
        <color rgb="FFFF0000"/>
        <rFont val="Arial"/>
        <family val="2"/>
      </rPr>
      <t>INSIDE CITY</t>
    </r>
  </si>
  <si>
    <t>EFFECTIVE AUGUST 1, 2025</t>
  </si>
  <si>
    <t>EFFECTIVE AUGUST 1. 2025</t>
  </si>
  <si>
    <r>
      <t>$1.81 X CONSUMPTION + 11.57 = WATER</t>
    </r>
    <r>
      <rPr>
        <b/>
        <sz val="9"/>
        <color rgb="FFFF0000"/>
        <rFont val="Arial"/>
        <family val="2"/>
      </rPr>
      <t xml:space="preserve"> *</t>
    </r>
  </si>
  <si>
    <r>
      <t>$4.63 X CONSUMPTION + 23.14 = WATER</t>
    </r>
    <r>
      <rPr>
        <b/>
        <sz val="9"/>
        <color rgb="FFFF0000"/>
        <rFont val="Arial"/>
        <family val="2"/>
      </rPr>
      <t xml:space="preserve"> *</t>
    </r>
  </si>
  <si>
    <t>$2.49 X CONSUMPTION + METER SERVICE CHARGE = WATER</t>
  </si>
  <si>
    <r>
      <t>3.63 X CONSUMPTION + 11.57 = SEWER</t>
    </r>
    <r>
      <rPr>
        <b/>
        <sz val="9"/>
        <color rgb="FFFF0000"/>
        <rFont val="Arial"/>
        <family val="2"/>
      </rPr>
      <t xml:space="preserve"> *</t>
    </r>
  </si>
  <si>
    <r>
      <t>$5.76 X CONSUMPTION + 11.57 = SEWER</t>
    </r>
    <r>
      <rPr>
        <b/>
        <sz val="9"/>
        <color rgb="FFFF0000"/>
        <rFont val="Arial"/>
        <family val="2"/>
      </rPr>
      <t xml:space="preserve"> *</t>
    </r>
  </si>
  <si>
    <t>$4.63 X CONSUMPTION + METER SERVICE CHARGE = SEWER</t>
  </si>
  <si>
    <r>
      <rPr>
        <b/>
        <sz val="9"/>
        <color rgb="FFFF0000"/>
        <rFont val="Arial"/>
        <family val="2"/>
      </rPr>
      <t>*</t>
    </r>
    <r>
      <rPr>
        <sz val="9"/>
        <rFont val="Arial"/>
        <family val="2"/>
      </rPr>
      <t xml:space="preserve"> Note to Water/Sewer Residential usage :</t>
    </r>
  </si>
  <si>
    <t>MONTHLY SERVICE CHARGE-IN CITYW/S</t>
  </si>
  <si>
    <t>M SZ</t>
  </si>
  <si>
    <t>WATER</t>
  </si>
  <si>
    <t>SEWER</t>
  </si>
  <si>
    <t>TOTAL</t>
  </si>
  <si>
    <t>Water</t>
  </si>
  <si>
    <t>Sewer</t>
  </si>
  <si>
    <t>Sanitation</t>
  </si>
  <si>
    <t>Base</t>
  </si>
  <si>
    <t>Lifeline</t>
  </si>
  <si>
    <t>Full</t>
  </si>
  <si>
    <t>1"</t>
  </si>
  <si>
    <t>Consumption =  CCF one hundred cubic feet</t>
  </si>
  <si>
    <t>1.5 - 1.25</t>
  </si>
  <si>
    <t>To convert water usage to gallons: Multiply the # of CCF by 750</t>
  </si>
  <si>
    <t># of CCF BY 748</t>
  </si>
  <si>
    <t># of CCF by 748</t>
  </si>
  <si>
    <t>2"</t>
  </si>
  <si>
    <t>3"</t>
  </si>
  <si>
    <t>Cons</t>
  </si>
  <si>
    <t>Total</t>
  </si>
  <si>
    <t>4"</t>
  </si>
  <si>
    <t>6"</t>
  </si>
  <si>
    <t>8"</t>
  </si>
  <si>
    <t>INSIDE</t>
  </si>
  <si>
    <t>OUTSIDE</t>
  </si>
  <si>
    <t>OUTSIDE usage</t>
  </si>
  <si>
    <r>
      <t xml:space="preserve">CONSUMPTION RATES - COMMERCIAL - </t>
    </r>
    <r>
      <rPr>
        <b/>
        <sz val="9"/>
        <color rgb="FFFF0000"/>
        <rFont val="Arial"/>
        <family val="2"/>
      </rPr>
      <t>OUTSIDE CITY</t>
    </r>
  </si>
  <si>
    <t>$4.95 X CONSUMPTION + METER SERVICE CHARGE = WATER</t>
  </si>
  <si>
    <t>MONTHLY SERVICE CHARGE-OUTSIDE CITY W/S</t>
  </si>
  <si>
    <r>
      <rPr>
        <b/>
        <sz val="10"/>
        <color rgb="FFFF0000"/>
        <rFont val="Arial"/>
        <family val="2"/>
      </rPr>
      <t>*</t>
    </r>
    <r>
      <rPr>
        <sz val="10"/>
        <rFont val="Arial"/>
        <family val="2"/>
      </rPr>
      <t>NOTE: Outside City water customers pay an Outside City surcharge or twice the inside City rates</t>
    </r>
  </si>
  <si>
    <t>Monthly Rate</t>
  </si>
  <si>
    <t>=</t>
  </si>
  <si>
    <t>Impervious Area</t>
  </si>
  <si>
    <t>x 4.11</t>
  </si>
  <si>
    <t>3,704 sq-ft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</si>
</sst>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14" fontId="1" fillId="0" borderId="0" xfId="0" applyNumberFormat="1" applyFont="1"/>
    <xf numFmtId="4" fontId="1" fillId="0" borderId="0" xfId="0" applyNumberFormat="1" applyFont="1"/>
    <xf numFmtId="0" fontId="4" fillId="0" borderId="6" xfId="0" applyFont="1" applyBorder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7" xfId="0" applyFont="1" applyBorder="1"/>
    <xf numFmtId="0" fontId="5" fillId="0" borderId="0" xfId="0" applyFont="1" applyAlignment="1">
      <alignment horizontal="center"/>
    </xf>
    <xf numFmtId="0" fontId="4" fillId="0" borderId="7" xfId="0" applyFont="1" applyBorder="1" applyAlignment="1">
      <alignment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0" fontId="1" fillId="0" borderId="0" xfId="0" applyNumberFormat="1" applyFont="1"/>
    <xf numFmtId="40" fontId="1" fillId="0" borderId="7" xfId="0" applyNumberFormat="1" applyFont="1" applyBorder="1"/>
    <xf numFmtId="0" fontId="1" fillId="0" borderId="0" xfId="0" applyFont="1" applyAlignment="1">
      <alignment vertical="top" wrapText="1"/>
    </xf>
    <xf numFmtId="0" fontId="2" fillId="0" borderId="6" xfId="0" applyFont="1" applyBorder="1"/>
    <xf numFmtId="0" fontId="2" fillId="0" borderId="0" xfId="0" applyFont="1"/>
    <xf numFmtId="0" fontId="1" fillId="0" borderId="6" xfId="0" applyFont="1" applyBorder="1"/>
    <xf numFmtId="0" fontId="1" fillId="0" borderId="7" xfId="0" applyFont="1" applyBorder="1"/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2" borderId="6" xfId="0" applyFont="1" applyFill="1" applyBorder="1"/>
    <xf numFmtId="4" fontId="5" fillId="2" borderId="0" xfId="0" applyNumberFormat="1" applyFont="1" applyFill="1"/>
    <xf numFmtId="40" fontId="5" fillId="2" borderId="7" xfId="0" applyNumberFormat="1" applyFont="1" applyFill="1" applyBorder="1"/>
    <xf numFmtId="0" fontId="5" fillId="0" borderId="0" xfId="0" applyFont="1" applyAlignment="1">
      <alignment horizontal="center" textRotation="44"/>
    </xf>
    <xf numFmtId="40" fontId="5" fillId="2" borderId="0" xfId="0" applyNumberFormat="1" applyFont="1" applyFill="1"/>
    <xf numFmtId="0" fontId="1" fillId="0" borderId="13" xfId="0" applyFont="1" applyBorder="1" applyAlignment="1">
      <alignment horizontal="center"/>
    </xf>
    <xf numFmtId="40" fontId="1" fillId="0" borderId="14" xfId="0" applyNumberFormat="1" applyFont="1" applyBorder="1"/>
    <xf numFmtId="40" fontId="1" fillId="0" borderId="15" xfId="0" applyNumberFormat="1" applyFont="1" applyBorder="1"/>
    <xf numFmtId="4" fontId="5" fillId="0" borderId="0" xfId="0" applyNumberFormat="1" applyFont="1"/>
    <xf numFmtId="0" fontId="1" fillId="3" borderId="0" xfId="0" applyFont="1" applyFill="1"/>
    <xf numFmtId="2" fontId="1" fillId="3" borderId="0" xfId="0" applyNumberFormat="1" applyFont="1" applyFill="1"/>
    <xf numFmtId="0" fontId="5" fillId="4" borderId="6" xfId="0" applyFont="1" applyFill="1" applyBorder="1"/>
    <xf numFmtId="4" fontId="5" fillId="4" borderId="0" xfId="0" applyNumberFormat="1" applyFont="1" applyFill="1"/>
    <xf numFmtId="40" fontId="5" fillId="4" borderId="7" xfId="0" applyNumberFormat="1" applyFont="1" applyFill="1" applyBorder="1"/>
    <xf numFmtId="4" fontId="1" fillId="2" borderId="0" xfId="0" applyNumberFormat="1" applyFont="1" applyFill="1"/>
    <xf numFmtId="40" fontId="1" fillId="2" borderId="0" xfId="0" applyNumberFormat="1" applyFont="1" applyFill="1"/>
    <xf numFmtId="0" fontId="1" fillId="0" borderId="3" xfId="0" applyFont="1" applyBorder="1"/>
    <xf numFmtId="1" fontId="1" fillId="0" borderId="0" xfId="0" applyNumberFormat="1" applyFont="1"/>
    <xf numFmtId="4" fontId="1" fillId="3" borderId="0" xfId="0" applyNumberFormat="1" applyFont="1" applyFill="1"/>
    <xf numFmtId="0" fontId="5" fillId="0" borderId="0" xfId="0" applyFont="1"/>
    <xf numFmtId="0" fontId="8" fillId="0" borderId="0" xfId="0" applyFont="1"/>
    <xf numFmtId="0" fontId="8" fillId="0" borderId="7" xfId="0" applyFont="1" applyBorder="1"/>
    <xf numFmtId="0" fontId="5" fillId="0" borderId="7" xfId="0" applyFont="1" applyBorder="1" applyAlignment="1">
      <alignment horizontal="center"/>
    </xf>
    <xf numFmtId="0" fontId="5" fillId="0" borderId="6" xfId="0" applyFont="1" applyBorder="1"/>
    <xf numFmtId="0" fontId="1" fillId="0" borderId="15" xfId="0" applyFont="1" applyBorder="1"/>
    <xf numFmtId="0" fontId="6" fillId="0" borderId="0" xfId="0" applyFont="1"/>
    <xf numFmtId="0" fontId="6" fillId="0" borderId="7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7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6" fillId="0" borderId="0" xfId="0" applyFont="1" applyAlignment="1"/>
    <xf numFmtId="0" fontId="6" fillId="0" borderId="7" xfId="0" applyFont="1" applyBorder="1" applyAlignment="1"/>
    <xf numFmtId="0" fontId="1" fillId="3" borderId="0" xfId="0" applyFont="1" applyFill="1" applyAlignment="1"/>
    <xf numFmtId="4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406977</xdr:colOff>
      <xdr:row>40</xdr:row>
      <xdr:rowOff>77932</xdr:rowOff>
    </xdr:from>
    <xdr:to>
      <xdr:col>15</xdr:col>
      <xdr:colOff>476250</xdr:colOff>
      <xdr:row>44</xdr:row>
      <xdr:rowOff>121227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415BE0E-55F2-4E64-8BBB-BA40D0470C84}"/>
            </a:ext>
          </a:extLst>
        </xdr:cNvPr>
        <xdr:cNvSpPr txBox="1"/>
      </xdr:nvSpPr>
      <xdr:spPr>
        <a:xfrm>
          <a:off x="8627052" y="5945332"/>
          <a:ext cx="3155373" cy="6814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Stormwater Fees:</a:t>
          </a:r>
          <a:r>
            <a:rPr lang="en-US" sz="1100" baseline="0"/>
            <a:t>  Only apply to Inside City Limits Accounts.  Fees are calculated on the Impervious Area of the service address.</a:t>
          </a:r>
        </a:p>
        <a:p>
          <a:endParaRPr lang="en-US" sz="1100" baseline="0"/>
        </a:p>
        <a:p>
          <a:endParaRPr lang="en-US" sz="1100" baseline="0"/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86ABF-A46B-4557-BE82-5F622FFACB4E}">
  <sheetPr>
    <pageSetUpPr fitToPage="1"/>
  </sheetPr>
  <dimension ref="A1:Z63"/>
  <sheetViews>
    <sheetView tabSelected="1" zoomScale="110" zoomScaleNormal="110" workbookViewId="0">
      <selection activeCell="B39" sqref="B39"/>
    </sheetView>
  </sheetViews>
  <sheetFormatPr defaultRowHeight="12.75"/>
  <cols>
    <col min="1" max="1" width="11" style="1" customWidth="1"/>
    <col min="2" max="2" width="14.140625" style="1" customWidth="1"/>
    <col min="3" max="3" width="13.5703125" style="1" customWidth="1"/>
    <col min="4" max="4" width="14" style="1" customWidth="1"/>
    <col min="5" max="5" width="12.42578125" style="1" customWidth="1"/>
    <col min="6" max="6" width="5.85546875" style="1" customWidth="1"/>
    <col min="7" max="7" width="9.140625" style="1"/>
    <col min="8" max="8" width="13.5703125" style="1" customWidth="1"/>
    <col min="9" max="9" width="9.85546875" style="1" bestFit="1" customWidth="1"/>
    <col min="10" max="10" width="13.5703125" style="1" customWidth="1"/>
    <col min="11" max="11" width="9.140625" style="1"/>
    <col min="12" max="12" width="18.85546875" style="1" customWidth="1"/>
    <col min="13" max="16" width="9.140625" style="1" customWidth="1"/>
    <col min="17" max="19" width="9.140625" style="1" hidden="1" customWidth="1"/>
    <col min="20" max="23" width="9.140625" style="3" hidden="1" customWidth="1"/>
    <col min="24" max="25" width="9.140625" style="1" hidden="1" customWidth="1"/>
    <col min="26" max="26" width="9.140625" style="1" customWidth="1"/>
    <col min="27" max="16384" width="9.140625" style="1"/>
  </cols>
  <sheetData>
    <row r="1" spans="1:26" ht="13.5" thickBot="1">
      <c r="B1" s="2">
        <v>45870</v>
      </c>
    </row>
    <row r="2" spans="1:26">
      <c r="A2" s="50" t="s">
        <v>0</v>
      </c>
      <c r="B2" s="51"/>
      <c r="C2" s="51"/>
      <c r="D2" s="51"/>
      <c r="E2" s="52"/>
      <c r="G2" s="50" t="s">
        <v>1</v>
      </c>
      <c r="H2" s="51"/>
      <c r="I2" s="51"/>
      <c r="J2" s="51"/>
      <c r="K2" s="52"/>
      <c r="L2" s="53" t="s">
        <v>2</v>
      </c>
      <c r="M2" s="53"/>
      <c r="N2" s="53"/>
      <c r="O2" s="53"/>
      <c r="P2" s="54"/>
    </row>
    <row r="3" spans="1:26">
      <c r="A3" s="55" t="s">
        <v>3</v>
      </c>
      <c r="B3" s="56"/>
      <c r="C3" s="56"/>
      <c r="D3" s="56"/>
      <c r="E3" s="57"/>
      <c r="G3" s="55" t="s">
        <v>4</v>
      </c>
      <c r="H3" s="56"/>
      <c r="I3" s="56"/>
      <c r="J3" s="56"/>
      <c r="K3" s="57"/>
      <c r="L3" s="56" t="str">
        <f>+A3</f>
        <v>EFFECTIVE AUGUST 1, 2025</v>
      </c>
      <c r="M3" s="56"/>
      <c r="N3" s="56"/>
      <c r="O3" s="56"/>
      <c r="P3" s="58"/>
    </row>
    <row r="4" spans="1:26">
      <c r="A4" s="55" t="s">
        <v>5</v>
      </c>
      <c r="B4" s="56"/>
      <c r="C4" s="56"/>
      <c r="D4" s="56"/>
      <c r="E4" s="57"/>
      <c r="G4" s="55" t="s">
        <v>6</v>
      </c>
      <c r="H4" s="56"/>
      <c r="I4" s="56"/>
      <c r="J4" s="56"/>
      <c r="K4" s="57"/>
      <c r="L4" s="56" t="s">
        <v>7</v>
      </c>
      <c r="M4" s="56"/>
      <c r="N4" s="56"/>
      <c r="O4" s="56"/>
      <c r="P4" s="58"/>
      <c r="S4" s="1">
        <f>1.58*1.05</f>
        <v>1.6590000000000003</v>
      </c>
    </row>
    <row r="5" spans="1:26" ht="13.5" thickBot="1">
      <c r="A5" s="55" t="s">
        <v>8</v>
      </c>
      <c r="B5" s="56"/>
      <c r="C5" s="56"/>
      <c r="D5" s="56"/>
      <c r="E5" s="57"/>
      <c r="G5" s="55" t="s">
        <v>9</v>
      </c>
      <c r="H5" s="56"/>
      <c r="I5" s="56"/>
      <c r="J5" s="56"/>
      <c r="K5" s="57"/>
      <c r="L5" s="59" t="s">
        <v>10</v>
      </c>
      <c r="M5" s="56"/>
      <c r="N5" s="56"/>
      <c r="O5" s="56"/>
      <c r="P5" s="58"/>
      <c r="S5" s="1">
        <f>2.94*1.05</f>
        <v>3.0870000000000002</v>
      </c>
    </row>
    <row r="6" spans="1:26">
      <c r="A6" s="4" t="s">
        <v>11</v>
      </c>
      <c r="B6" s="5"/>
      <c r="C6" s="6"/>
      <c r="D6" s="5"/>
      <c r="E6" s="7"/>
      <c r="G6" s="4" t="s">
        <v>11</v>
      </c>
      <c r="H6" s="5"/>
      <c r="I6" s="6"/>
      <c r="J6" s="5"/>
      <c r="K6" s="7"/>
      <c r="L6" s="8"/>
      <c r="M6" s="60" t="s">
        <v>12</v>
      </c>
      <c r="N6" s="61"/>
      <c r="O6" s="61"/>
      <c r="P6" s="62"/>
    </row>
    <row r="7" spans="1:26">
      <c r="A7" s="4"/>
      <c r="B7" s="6"/>
      <c r="C7" s="6"/>
      <c r="D7" s="5"/>
      <c r="E7" s="9"/>
      <c r="G7" s="4"/>
      <c r="H7" s="6"/>
      <c r="I7" s="6"/>
      <c r="J7" s="5"/>
      <c r="K7" s="9"/>
      <c r="M7" s="10" t="s">
        <v>13</v>
      </c>
      <c r="N7" s="5" t="s">
        <v>14</v>
      </c>
      <c r="O7" s="5" t="s">
        <v>15</v>
      </c>
      <c r="P7" s="11" t="s">
        <v>16</v>
      </c>
      <c r="S7" s="1">
        <f>3.15*1.05</f>
        <v>3.3075000000000001</v>
      </c>
    </row>
    <row r="8" spans="1:26" s="3" customFormat="1">
      <c r="A8" s="4"/>
      <c r="B8" s="83"/>
      <c r="C8" s="83"/>
      <c r="D8" s="83"/>
      <c r="E8" s="84"/>
      <c r="F8" s="1"/>
      <c r="G8" s="4"/>
      <c r="H8" s="83"/>
      <c r="I8" s="83"/>
      <c r="J8" s="83"/>
      <c r="K8" s="84"/>
      <c r="L8" s="1"/>
      <c r="M8" s="12">
        <v>0.625</v>
      </c>
      <c r="N8" s="13">
        <f>+B50</f>
        <v>11.57</v>
      </c>
      <c r="O8" s="13">
        <f>+C50</f>
        <v>11.57</v>
      </c>
      <c r="P8" s="14">
        <f t="shared" ref="P8:P18" si="0">SUM(N8:O8)</f>
        <v>23.14</v>
      </c>
      <c r="Q8" s="1"/>
      <c r="R8" s="1"/>
      <c r="S8" s="1">
        <f>2.94*1.05</f>
        <v>3.0870000000000002</v>
      </c>
      <c r="X8" s="1"/>
      <c r="Y8" s="1"/>
      <c r="Z8" s="1"/>
    </row>
    <row r="9" spans="1:26" s="3" customFormat="1">
      <c r="A9" s="4"/>
      <c r="B9" s="48" t="s">
        <v>17</v>
      </c>
      <c r="C9" s="48" t="s">
        <v>18</v>
      </c>
      <c r="D9" s="48" t="s">
        <v>19</v>
      </c>
      <c r="E9" s="49"/>
      <c r="F9" s="1"/>
      <c r="G9" s="4"/>
      <c r="H9" s="48" t="s">
        <v>17</v>
      </c>
      <c r="I9" s="48" t="s">
        <v>18</v>
      </c>
      <c r="J9" s="48" t="s">
        <v>19</v>
      </c>
      <c r="K9" s="49"/>
      <c r="L9" s="1"/>
      <c r="M9" s="12"/>
      <c r="N9" s="13"/>
      <c r="O9" s="13"/>
      <c r="P9" s="14"/>
      <c r="Q9" s="1"/>
      <c r="R9" s="1"/>
      <c r="S9" s="1"/>
      <c r="X9" s="1"/>
      <c r="Y9" s="1"/>
      <c r="Z9" s="1"/>
    </row>
    <row r="10" spans="1:26" s="3" customFormat="1">
      <c r="A10" s="4" t="s">
        <v>20</v>
      </c>
      <c r="B10" s="48">
        <v>11.57</v>
      </c>
      <c r="C10" s="48">
        <v>11.57</v>
      </c>
      <c r="D10" s="48">
        <v>25.74</v>
      </c>
      <c r="E10" s="49"/>
      <c r="F10" s="1"/>
      <c r="G10" s="4" t="s">
        <v>20</v>
      </c>
      <c r="H10" s="48">
        <v>23.14</v>
      </c>
      <c r="I10" s="48">
        <v>11.57</v>
      </c>
      <c r="J10" s="48">
        <v>25.74</v>
      </c>
      <c r="K10" s="49"/>
      <c r="L10" s="1"/>
      <c r="M10" s="12"/>
      <c r="N10" s="13"/>
      <c r="O10" s="13"/>
      <c r="P10" s="14"/>
      <c r="Q10" s="1"/>
      <c r="R10" s="1"/>
      <c r="S10" s="1"/>
      <c r="X10" s="1"/>
      <c r="Y10" s="1"/>
      <c r="Z10" s="1"/>
    </row>
    <row r="11" spans="1:26" s="3" customFormat="1">
      <c r="A11" s="4" t="s">
        <v>21</v>
      </c>
      <c r="B11" s="48">
        <v>1.81</v>
      </c>
      <c r="C11" s="48">
        <v>3.63</v>
      </c>
      <c r="D11" s="48"/>
      <c r="E11" s="49"/>
      <c r="F11" s="1"/>
      <c r="G11" s="4" t="s">
        <v>21</v>
      </c>
      <c r="H11" s="48">
        <v>4.63</v>
      </c>
      <c r="I11" s="48">
        <v>4.63</v>
      </c>
      <c r="J11" s="48"/>
      <c r="K11" s="49"/>
      <c r="L11" s="1"/>
      <c r="M11" s="12"/>
      <c r="N11" s="13"/>
      <c r="O11" s="13"/>
      <c r="P11" s="14"/>
      <c r="Q11" s="1"/>
      <c r="R11" s="1"/>
      <c r="S11" s="1"/>
      <c r="X11" s="1"/>
      <c r="Y11" s="1"/>
      <c r="Z11" s="1"/>
    </row>
    <row r="12" spans="1:26" s="3" customFormat="1">
      <c r="A12" s="4" t="s">
        <v>22</v>
      </c>
      <c r="B12" s="6">
        <v>2.9</v>
      </c>
      <c r="C12" s="6">
        <v>4.63</v>
      </c>
      <c r="D12" s="6"/>
      <c r="E12" s="7"/>
      <c r="F12" s="15"/>
      <c r="G12" s="4" t="s">
        <v>22</v>
      </c>
      <c r="H12" s="6">
        <v>5.76</v>
      </c>
      <c r="I12" s="6">
        <v>5.76</v>
      </c>
      <c r="J12" s="6"/>
      <c r="K12" s="7"/>
      <c r="L12" s="1"/>
      <c r="M12" s="12" t="s">
        <v>23</v>
      </c>
      <c r="N12" s="13">
        <f t="shared" ref="N12:O18" si="1">+B51</f>
        <v>28.88</v>
      </c>
      <c r="O12" s="13">
        <f t="shared" si="1"/>
        <v>28.88</v>
      </c>
      <c r="P12" s="14">
        <f t="shared" si="0"/>
        <v>57.76</v>
      </c>
      <c r="Q12" s="1"/>
      <c r="R12" s="1"/>
      <c r="S12" s="1"/>
      <c r="X12" s="1"/>
      <c r="Y12" s="1"/>
      <c r="Z12" s="1"/>
    </row>
    <row r="13" spans="1:26" s="3" customFormat="1">
      <c r="A13" s="16" t="s">
        <v>24</v>
      </c>
      <c r="B13" s="17"/>
      <c r="C13" s="17"/>
      <c r="D13" s="17"/>
      <c r="E13" s="7"/>
      <c r="F13" s="1"/>
      <c r="G13" s="16" t="s">
        <v>24</v>
      </c>
      <c r="H13" s="17"/>
      <c r="I13" s="17"/>
      <c r="J13" s="17"/>
      <c r="K13" s="7"/>
      <c r="L13" s="1"/>
      <c r="M13" s="12" t="s">
        <v>25</v>
      </c>
      <c r="N13" s="13">
        <f t="shared" si="1"/>
        <v>57.73</v>
      </c>
      <c r="O13" s="13">
        <f t="shared" si="1"/>
        <v>57.73</v>
      </c>
      <c r="P13" s="14">
        <f t="shared" si="0"/>
        <v>115.46</v>
      </c>
      <c r="Q13" s="1"/>
      <c r="R13" s="1"/>
      <c r="S13" s="1"/>
      <c r="X13" s="1"/>
      <c r="Y13" s="1"/>
      <c r="Z13" s="1"/>
    </row>
    <row r="14" spans="1:26" s="3" customFormat="1" ht="11.25" customHeight="1">
      <c r="A14" s="4" t="s">
        <v>26</v>
      </c>
      <c r="B14" s="6"/>
      <c r="C14" s="6"/>
      <c r="D14" s="6" t="s">
        <v>27</v>
      </c>
      <c r="E14" s="7"/>
      <c r="F14" s="1"/>
      <c r="G14" s="4" t="s">
        <v>26</v>
      </c>
      <c r="H14" s="6"/>
      <c r="I14" s="6"/>
      <c r="J14" s="6" t="s">
        <v>28</v>
      </c>
      <c r="K14" s="7"/>
      <c r="L14" s="1"/>
      <c r="M14" s="12" t="s">
        <v>29</v>
      </c>
      <c r="N14" s="13">
        <f t="shared" si="1"/>
        <v>92.34</v>
      </c>
      <c r="O14" s="13">
        <f t="shared" si="1"/>
        <v>92.34</v>
      </c>
      <c r="P14" s="14">
        <f t="shared" si="0"/>
        <v>184.68</v>
      </c>
      <c r="Q14" s="1"/>
      <c r="R14" s="1"/>
      <c r="S14" s="1"/>
      <c r="X14" s="1"/>
      <c r="Y14" s="1"/>
      <c r="Z14" s="1"/>
    </row>
    <row r="15" spans="1:26" s="3" customFormat="1">
      <c r="A15" s="4"/>
      <c r="B15" s="6"/>
      <c r="C15" s="6"/>
      <c r="D15" s="6"/>
      <c r="E15" s="7"/>
      <c r="F15" s="1"/>
      <c r="G15" s="18"/>
      <c r="H15" s="1"/>
      <c r="I15" s="1"/>
      <c r="J15" s="1"/>
      <c r="K15" s="19"/>
      <c r="L15" s="1"/>
      <c r="M15" s="12" t="s">
        <v>30</v>
      </c>
      <c r="N15" s="13">
        <f>+B54</f>
        <v>173.11</v>
      </c>
      <c r="O15" s="13">
        <f t="shared" si="1"/>
        <v>173.11</v>
      </c>
      <c r="P15" s="14">
        <f t="shared" si="0"/>
        <v>346.22</v>
      </c>
      <c r="Q15" s="1"/>
      <c r="R15" s="1"/>
      <c r="S15" s="1"/>
      <c r="X15" s="1"/>
      <c r="Y15" s="1"/>
      <c r="Z15" s="1"/>
    </row>
    <row r="16" spans="1:26" s="3" customFormat="1" ht="12.75" customHeight="1" thickBot="1">
      <c r="A16" s="20" t="s">
        <v>31</v>
      </c>
      <c r="B16" s="21" t="s">
        <v>17</v>
      </c>
      <c r="C16" s="21" t="s">
        <v>18</v>
      </c>
      <c r="D16" s="21" t="s">
        <v>19</v>
      </c>
      <c r="E16" s="22" t="s">
        <v>32</v>
      </c>
      <c r="F16" s="8"/>
      <c r="G16" s="20" t="s">
        <v>31</v>
      </c>
      <c r="H16" s="21" t="s">
        <v>17</v>
      </c>
      <c r="I16" s="21" t="s">
        <v>18</v>
      </c>
      <c r="J16" s="21" t="s">
        <v>19</v>
      </c>
      <c r="K16" s="22" t="s">
        <v>32</v>
      </c>
      <c r="L16" s="1"/>
      <c r="M16" s="12" t="s">
        <v>33</v>
      </c>
      <c r="N16" s="13">
        <f t="shared" si="1"/>
        <v>288.58</v>
      </c>
      <c r="O16" s="13">
        <f t="shared" si="1"/>
        <v>288.58</v>
      </c>
      <c r="P16" s="14">
        <f t="shared" si="0"/>
        <v>577.16</v>
      </c>
      <c r="Q16" s="1"/>
      <c r="R16" s="1"/>
      <c r="S16" s="1"/>
      <c r="X16" s="1"/>
      <c r="Y16" s="1"/>
      <c r="Z16" s="1"/>
    </row>
    <row r="17" spans="1:26" s="3" customFormat="1" ht="12" customHeight="1">
      <c r="A17" s="18"/>
      <c r="B17" s="1"/>
      <c r="C17" s="1"/>
      <c r="D17" s="1"/>
      <c r="E17" s="19"/>
      <c r="F17" s="1"/>
      <c r="G17" s="18"/>
      <c r="H17" s="1"/>
      <c r="I17" s="1"/>
      <c r="J17" s="1"/>
      <c r="K17" s="19"/>
      <c r="L17" s="1"/>
      <c r="M17" s="12" t="s">
        <v>34</v>
      </c>
      <c r="N17" s="13">
        <f t="shared" si="1"/>
        <v>577.12</v>
      </c>
      <c r="O17" s="13">
        <f t="shared" si="1"/>
        <v>577.12</v>
      </c>
      <c r="P17" s="14">
        <f t="shared" si="0"/>
        <v>1154.24</v>
      </c>
      <c r="Q17" s="1"/>
      <c r="R17" s="1"/>
      <c r="S17" s="1"/>
      <c r="X17" s="1"/>
      <c r="Y17" s="1"/>
      <c r="Z17" s="1"/>
    </row>
    <row r="18" spans="1:26" s="3" customFormat="1" ht="13.5" thickBot="1">
      <c r="A18" s="23">
        <v>0</v>
      </c>
      <c r="B18" s="24">
        <f>+$B$10+($B$11*$A18)</f>
        <v>11.57</v>
      </c>
      <c r="C18" s="24">
        <f>+$C$10+($C$11*$A18)</f>
        <v>11.57</v>
      </c>
      <c r="D18" s="24">
        <f>+$D$10</f>
        <v>25.74</v>
      </c>
      <c r="E18" s="25">
        <f>SUM(B18:D18)</f>
        <v>48.879999999999995</v>
      </c>
      <c r="F18" s="26"/>
      <c r="G18" s="23">
        <v>0</v>
      </c>
      <c r="H18" s="24">
        <f>+$H$10+($H$11*$G18)</f>
        <v>23.14</v>
      </c>
      <c r="I18" s="24">
        <f>+$I$10+($I$11*$G18)</f>
        <v>11.57</v>
      </c>
      <c r="J18" s="27">
        <f>+$J$10</f>
        <v>25.74</v>
      </c>
      <c r="K18" s="25">
        <f t="shared" ref="K18" si="2">+H18+I18+J18</f>
        <v>60.45</v>
      </c>
      <c r="L18" s="1"/>
      <c r="M18" s="28" t="s">
        <v>35</v>
      </c>
      <c r="N18" s="29">
        <f t="shared" si="1"/>
        <v>923.36</v>
      </c>
      <c r="O18" s="29">
        <f t="shared" si="1"/>
        <v>923.36</v>
      </c>
      <c r="P18" s="30">
        <f t="shared" si="0"/>
        <v>1846.72</v>
      </c>
      <c r="Q18" s="1"/>
      <c r="R18" s="1"/>
      <c r="S18" s="1"/>
      <c r="X18" s="1"/>
      <c r="Y18" s="1"/>
      <c r="Z18" s="1"/>
    </row>
    <row r="19" spans="1:26" s="3" customFormat="1">
      <c r="A19" s="18">
        <v>1</v>
      </c>
      <c r="B19" s="3">
        <f t="shared" ref="B19:B23" si="3">+$B$10+($B$11*$A19)</f>
        <v>13.38</v>
      </c>
      <c r="C19" s="3">
        <f t="shared" ref="C19:C23" si="4">+$C$10+($C$11*$A19)</f>
        <v>15.2</v>
      </c>
      <c r="D19" s="3">
        <f t="shared" ref="D19:D46" si="5">+$D$10</f>
        <v>25.74</v>
      </c>
      <c r="E19" s="14">
        <f t="shared" ref="E19:E24" si="6">SUM(B19:D19)</f>
        <v>54.319999999999993</v>
      </c>
      <c r="F19" s="26"/>
      <c r="G19" s="18">
        <v>1</v>
      </c>
      <c r="H19" s="13">
        <f t="shared" ref="H19:H23" si="7">+$H$10+($H$11*$G19)</f>
        <v>27.77</v>
      </c>
      <c r="I19" s="13">
        <f t="shared" ref="I19:I23" si="8">+$I$10+($I$11*$G19)</f>
        <v>16.2</v>
      </c>
      <c r="J19" s="13">
        <f t="shared" ref="J19:J23" si="9">+$J$10</f>
        <v>25.74</v>
      </c>
      <c r="K19" s="14">
        <f t="shared" ref="K19:K23" si="10">+H19+I19+J19</f>
        <v>69.709999999999994</v>
      </c>
      <c r="L19" s="1"/>
      <c r="M19" s="1"/>
      <c r="N19" s="1"/>
      <c r="O19" s="1"/>
      <c r="P19" s="1"/>
      <c r="Q19" s="1"/>
      <c r="R19" s="1"/>
      <c r="S19" s="1"/>
      <c r="X19" s="1"/>
      <c r="Y19" s="1"/>
      <c r="Z19" s="1"/>
    </row>
    <row r="20" spans="1:26">
      <c r="A20" s="23">
        <v>2</v>
      </c>
      <c r="B20" s="24">
        <f t="shared" si="3"/>
        <v>15.190000000000001</v>
      </c>
      <c r="C20" s="24">
        <f t="shared" si="4"/>
        <v>18.829999999999998</v>
      </c>
      <c r="D20" s="24">
        <f t="shared" si="5"/>
        <v>25.74</v>
      </c>
      <c r="E20" s="25">
        <f t="shared" si="6"/>
        <v>59.759999999999991</v>
      </c>
      <c r="F20" s="26"/>
      <c r="G20" s="23">
        <v>2</v>
      </c>
      <c r="H20" s="27">
        <f t="shared" si="7"/>
        <v>32.4</v>
      </c>
      <c r="I20" s="27">
        <f t="shared" si="8"/>
        <v>20.83</v>
      </c>
      <c r="J20" s="27">
        <f t="shared" si="9"/>
        <v>25.74</v>
      </c>
      <c r="K20" s="25">
        <f t="shared" si="10"/>
        <v>78.97</v>
      </c>
      <c r="R20" s="85" t="s">
        <v>36</v>
      </c>
      <c r="S20" s="85"/>
      <c r="T20" s="86" t="s">
        <v>37</v>
      </c>
      <c r="U20" s="86"/>
      <c r="V20" s="86" t="s">
        <v>38</v>
      </c>
      <c r="W20" s="86"/>
    </row>
    <row r="21" spans="1:26">
      <c r="A21" s="18">
        <v>3</v>
      </c>
      <c r="B21" s="3">
        <f t="shared" si="3"/>
        <v>17</v>
      </c>
      <c r="C21" s="31">
        <f t="shared" si="4"/>
        <v>22.46</v>
      </c>
      <c r="D21" s="31">
        <f t="shared" si="5"/>
        <v>25.74</v>
      </c>
      <c r="E21" s="14">
        <f t="shared" si="6"/>
        <v>65.2</v>
      </c>
      <c r="G21" s="18">
        <v>3</v>
      </c>
      <c r="H21" s="13">
        <f t="shared" si="7"/>
        <v>37.03</v>
      </c>
      <c r="I21" s="13">
        <f t="shared" si="8"/>
        <v>25.46</v>
      </c>
      <c r="J21" s="13">
        <f t="shared" si="9"/>
        <v>25.74</v>
      </c>
      <c r="K21" s="14">
        <f t="shared" si="10"/>
        <v>88.23</v>
      </c>
      <c r="L21" s="53" t="s">
        <v>39</v>
      </c>
      <c r="M21" s="53"/>
      <c r="N21" s="53"/>
      <c r="O21" s="53"/>
      <c r="P21" s="54"/>
      <c r="R21" s="32" t="s">
        <v>17</v>
      </c>
      <c r="S21" s="32" t="s">
        <v>18</v>
      </c>
      <c r="T21" s="3" t="str">
        <f>+R21</f>
        <v>Water</v>
      </c>
      <c r="U21" s="3" t="str">
        <f>+S21</f>
        <v>Sewer</v>
      </c>
      <c r="V21" s="3" t="str">
        <f>+T21</f>
        <v>Water</v>
      </c>
      <c r="W21" s="3" t="str">
        <f>+U21</f>
        <v>Sewer</v>
      </c>
    </row>
    <row r="22" spans="1:26">
      <c r="A22" s="23">
        <v>4</v>
      </c>
      <c r="B22" s="24">
        <f t="shared" si="3"/>
        <v>18.810000000000002</v>
      </c>
      <c r="C22" s="24">
        <f t="shared" si="4"/>
        <v>26.09</v>
      </c>
      <c r="D22" s="24">
        <f t="shared" si="5"/>
        <v>25.74</v>
      </c>
      <c r="E22" s="25">
        <f t="shared" si="6"/>
        <v>70.64</v>
      </c>
      <c r="G22" s="23">
        <v>4</v>
      </c>
      <c r="H22" s="27">
        <f t="shared" si="7"/>
        <v>41.66</v>
      </c>
      <c r="I22" s="27">
        <f t="shared" si="8"/>
        <v>30.09</v>
      </c>
      <c r="J22" s="27">
        <f t="shared" si="9"/>
        <v>25.74</v>
      </c>
      <c r="K22" s="25">
        <f t="shared" si="10"/>
        <v>97.49</v>
      </c>
      <c r="L22" s="56" t="str">
        <f>+A3</f>
        <v>EFFECTIVE AUGUST 1, 2025</v>
      </c>
      <c r="M22" s="56"/>
      <c r="N22" s="56"/>
      <c r="O22" s="56"/>
      <c r="P22" s="58"/>
      <c r="R22" s="33">
        <v>1.47</v>
      </c>
      <c r="S22" s="33">
        <v>2.94</v>
      </c>
      <c r="T22" s="3">
        <v>3.75</v>
      </c>
      <c r="U22" s="3">
        <v>3.75</v>
      </c>
    </row>
    <row r="23" spans="1:26" ht="11.25" customHeight="1">
      <c r="A23" s="18">
        <v>5</v>
      </c>
      <c r="B23" s="3">
        <f t="shared" si="3"/>
        <v>20.62</v>
      </c>
      <c r="C23" s="3">
        <f t="shared" si="4"/>
        <v>29.72</v>
      </c>
      <c r="D23" s="3">
        <f t="shared" si="5"/>
        <v>25.74</v>
      </c>
      <c r="E23" s="14">
        <f t="shared" si="6"/>
        <v>76.08</v>
      </c>
      <c r="G23" s="18">
        <v>5</v>
      </c>
      <c r="H23" s="13">
        <f t="shared" si="7"/>
        <v>46.29</v>
      </c>
      <c r="I23" s="13">
        <f t="shared" si="8"/>
        <v>34.72</v>
      </c>
      <c r="J23" s="13">
        <f t="shared" si="9"/>
        <v>25.74</v>
      </c>
      <c r="K23" s="14">
        <f t="shared" si="10"/>
        <v>106.74999999999999</v>
      </c>
      <c r="L23" s="56" t="s">
        <v>40</v>
      </c>
      <c r="M23" s="56"/>
      <c r="N23" s="56"/>
      <c r="O23" s="56"/>
      <c r="P23" s="58"/>
      <c r="R23" s="33">
        <v>9.4</v>
      </c>
      <c r="S23" s="33">
        <v>9.4</v>
      </c>
      <c r="T23" s="3">
        <v>18.8</v>
      </c>
      <c r="U23" s="3">
        <v>9.4</v>
      </c>
    </row>
    <row r="24" spans="1:26" ht="11.25" customHeight="1">
      <c r="A24" s="34">
        <v>6</v>
      </c>
      <c r="B24" s="35">
        <f>+$B$10+($B$11*5)+($B$12*($A24-5))</f>
        <v>23.52</v>
      </c>
      <c r="C24" s="35">
        <f>+$C$10+($C$11*5)+($C$12*($A24-5))</f>
        <v>34.35</v>
      </c>
      <c r="D24" s="35">
        <f t="shared" si="5"/>
        <v>25.74</v>
      </c>
      <c r="E24" s="36">
        <f t="shared" si="6"/>
        <v>83.61</v>
      </c>
      <c r="G24" s="34">
        <v>6</v>
      </c>
      <c r="H24" s="35">
        <f>+$H$10+($H$11*5)+($H$12*($G24-5))</f>
        <v>52.05</v>
      </c>
      <c r="I24" s="35">
        <f>+$I$10+($I$11*5)+($I$12*($G24-5))</f>
        <v>40.479999999999997</v>
      </c>
      <c r="J24" s="35">
        <f>+$J$10</f>
        <v>25.74</v>
      </c>
      <c r="K24" s="36">
        <f t="shared" ref="K24" si="11">SUM(H24:J24)</f>
        <v>118.27</v>
      </c>
      <c r="L24" s="59" t="s">
        <v>10</v>
      </c>
      <c r="M24" s="59"/>
      <c r="N24" s="59"/>
      <c r="O24" s="59"/>
      <c r="P24" s="70"/>
      <c r="R24" s="33">
        <v>2.35</v>
      </c>
      <c r="S24" s="33">
        <v>3.75</v>
      </c>
      <c r="T24" s="3">
        <v>4.68</v>
      </c>
      <c r="U24" s="3">
        <v>3.75</v>
      </c>
    </row>
    <row r="25" spans="1:26" ht="11.25" customHeight="1" thickBot="1">
      <c r="A25" s="18">
        <v>7</v>
      </c>
      <c r="B25" s="3">
        <f t="shared" ref="B25:B46" si="12">+$B$10+($B$11*5)+($B$12*($A25-5))</f>
        <v>26.42</v>
      </c>
      <c r="C25" s="3">
        <f t="shared" ref="C25:C46" si="13">+$C$10+($C$11*5)+($C$12*($A25-5))</f>
        <v>38.979999999999997</v>
      </c>
      <c r="D25" s="3">
        <f t="shared" si="5"/>
        <v>25.74</v>
      </c>
      <c r="E25" s="14">
        <f t="shared" ref="E25:E46" si="14">SUM(B25:D25)</f>
        <v>91.14</v>
      </c>
      <c r="G25" s="18">
        <v>7</v>
      </c>
      <c r="H25" s="13">
        <f t="shared" ref="H25:H46" si="15">+$H$10+($H$11*5)+($H$12*($G25-5))</f>
        <v>57.81</v>
      </c>
      <c r="I25" s="13">
        <f t="shared" ref="I25:I46" si="16">+$I$10+($I$11*5)+($I$12*($G25-5))</f>
        <v>46.239999999999995</v>
      </c>
      <c r="J25" s="13">
        <f t="shared" ref="J25:J46" si="17">+$J$10</f>
        <v>25.74</v>
      </c>
      <c r="K25" s="14">
        <f t="shared" ref="K25:K46" si="18">SUM(H25:J25)</f>
        <v>129.79</v>
      </c>
      <c r="R25" s="33"/>
      <c r="S25" s="33"/>
    </row>
    <row r="26" spans="1:26">
      <c r="A26" s="23">
        <v>8</v>
      </c>
      <c r="B26" s="37">
        <f t="shared" si="12"/>
        <v>29.32</v>
      </c>
      <c r="C26" s="37">
        <f t="shared" si="13"/>
        <v>43.61</v>
      </c>
      <c r="D26" s="37">
        <f t="shared" si="5"/>
        <v>25.74</v>
      </c>
      <c r="E26" s="25">
        <f t="shared" si="14"/>
        <v>98.67</v>
      </c>
      <c r="G26" s="23">
        <v>8</v>
      </c>
      <c r="H26" s="38">
        <f t="shared" si="15"/>
        <v>63.57</v>
      </c>
      <c r="I26" s="38">
        <f t="shared" si="16"/>
        <v>52</v>
      </c>
      <c r="J26" s="38">
        <f t="shared" si="17"/>
        <v>25.74</v>
      </c>
      <c r="K26" s="25">
        <f t="shared" si="18"/>
        <v>141.31</v>
      </c>
      <c r="L26" s="60" t="s">
        <v>41</v>
      </c>
      <c r="M26" s="61"/>
      <c r="N26" s="61"/>
      <c r="O26" s="71"/>
      <c r="P26" s="39"/>
      <c r="R26" s="32"/>
      <c r="S26" s="32"/>
    </row>
    <row r="27" spans="1:26">
      <c r="A27" s="18">
        <v>9</v>
      </c>
      <c r="B27" s="3">
        <f t="shared" si="12"/>
        <v>32.22</v>
      </c>
      <c r="C27" s="3">
        <f t="shared" si="13"/>
        <v>48.239999999999995</v>
      </c>
      <c r="D27" s="3">
        <f t="shared" si="5"/>
        <v>25.74</v>
      </c>
      <c r="E27" s="14">
        <f t="shared" si="14"/>
        <v>106.19999999999999</v>
      </c>
      <c r="G27" s="18">
        <v>9</v>
      </c>
      <c r="H27" s="13">
        <f t="shared" si="15"/>
        <v>69.33</v>
      </c>
      <c r="I27" s="13">
        <f t="shared" si="16"/>
        <v>57.76</v>
      </c>
      <c r="J27" s="13">
        <f t="shared" si="17"/>
        <v>25.74</v>
      </c>
      <c r="K27" s="14">
        <f t="shared" si="18"/>
        <v>152.83000000000001</v>
      </c>
      <c r="L27" s="10" t="s">
        <v>13</v>
      </c>
      <c r="M27" s="5" t="s">
        <v>14</v>
      </c>
      <c r="N27" s="5" t="s">
        <v>15</v>
      </c>
      <c r="O27" s="5" t="s">
        <v>16</v>
      </c>
      <c r="P27" s="19"/>
      <c r="Q27" s="40">
        <v>5</v>
      </c>
      <c r="R27" s="41">
        <f>+Q27*$R$22+$R$23</f>
        <v>16.75</v>
      </c>
      <c r="S27" s="41">
        <f>+Q27*$S$22+$S$23</f>
        <v>24.1</v>
      </c>
      <c r="T27" s="3">
        <f>+$T$23+V27</f>
        <v>37.549999999999997</v>
      </c>
      <c r="U27" s="3">
        <f>+$U$23+W27</f>
        <v>28.15</v>
      </c>
      <c r="V27" s="3">
        <f>+$T$22*Q27</f>
        <v>18.75</v>
      </c>
      <c r="W27" s="3">
        <f>+$U$22*Q27</f>
        <v>18.75</v>
      </c>
    </row>
    <row r="28" spans="1:26">
      <c r="A28" s="23">
        <v>10</v>
      </c>
      <c r="B28" s="37">
        <f t="shared" si="12"/>
        <v>35.120000000000005</v>
      </c>
      <c r="C28" s="37">
        <f t="shared" si="13"/>
        <v>52.87</v>
      </c>
      <c r="D28" s="37">
        <f t="shared" si="5"/>
        <v>25.74</v>
      </c>
      <c r="E28" s="25">
        <f t="shared" si="14"/>
        <v>113.73</v>
      </c>
      <c r="G28" s="23">
        <v>10</v>
      </c>
      <c r="H28" s="38">
        <f t="shared" si="15"/>
        <v>75.09</v>
      </c>
      <c r="I28" s="38">
        <f t="shared" si="16"/>
        <v>63.519999999999996</v>
      </c>
      <c r="J28" s="38">
        <f t="shared" si="17"/>
        <v>25.74</v>
      </c>
      <c r="K28" s="25">
        <f t="shared" si="18"/>
        <v>164.35000000000002</v>
      </c>
      <c r="L28" s="12">
        <v>0.625</v>
      </c>
      <c r="M28" s="13">
        <f>+H50</f>
        <v>23.14</v>
      </c>
      <c r="N28" s="13">
        <v>11.57</v>
      </c>
      <c r="O28" s="13">
        <f>SUM(M28:N28)</f>
        <v>34.71</v>
      </c>
      <c r="P28" s="19"/>
      <c r="Q28" s="40">
        <v>6</v>
      </c>
      <c r="R28" s="41">
        <f>+R27+($Q$28-Q27)*$R$24</f>
        <v>19.100000000000001</v>
      </c>
      <c r="S28" s="41">
        <f>+$S$27+(Q28-$Q$27)*$S$24</f>
        <v>27.85</v>
      </c>
      <c r="T28" s="3">
        <f>+$T$23+V28</f>
        <v>42.230000000000004</v>
      </c>
      <c r="U28" s="3">
        <f t="shared" ref="U28:U50" si="19">+$U$23+W28</f>
        <v>31.9</v>
      </c>
      <c r="V28" s="3">
        <f>+$V$27+($T$24*X28)</f>
        <v>23.43</v>
      </c>
      <c r="W28" s="3">
        <f>+$U$24*Q28</f>
        <v>22.5</v>
      </c>
      <c r="X28" s="40">
        <f>+Q28-5</f>
        <v>1</v>
      </c>
    </row>
    <row r="29" spans="1:26">
      <c r="A29" s="18">
        <v>11</v>
      </c>
      <c r="B29" s="3">
        <f t="shared" si="12"/>
        <v>38.019999999999996</v>
      </c>
      <c r="C29" s="3">
        <f t="shared" si="13"/>
        <v>57.5</v>
      </c>
      <c r="D29" s="3">
        <f t="shared" si="5"/>
        <v>25.74</v>
      </c>
      <c r="E29" s="14">
        <f t="shared" si="14"/>
        <v>121.25999999999999</v>
      </c>
      <c r="G29" s="18">
        <v>11</v>
      </c>
      <c r="H29" s="13">
        <f t="shared" si="15"/>
        <v>80.849999999999994</v>
      </c>
      <c r="I29" s="13">
        <f t="shared" si="16"/>
        <v>69.28</v>
      </c>
      <c r="J29" s="13">
        <f t="shared" si="17"/>
        <v>25.74</v>
      </c>
      <c r="K29" s="14">
        <f t="shared" si="18"/>
        <v>175.87</v>
      </c>
      <c r="L29" s="12" t="s">
        <v>23</v>
      </c>
      <c r="M29" s="13">
        <f t="shared" ref="M29:M35" si="20">+H51</f>
        <v>57.76</v>
      </c>
      <c r="N29" s="13">
        <v>28.87</v>
      </c>
      <c r="O29" s="13">
        <f t="shared" ref="O29:O35" si="21">SUM(M29:N29)</f>
        <v>86.63</v>
      </c>
      <c r="P29" s="19"/>
      <c r="Q29" s="40">
        <v>7</v>
      </c>
      <c r="R29" s="41">
        <f>+$R$27+(Q29-$Q$27)*$R$24</f>
        <v>21.45</v>
      </c>
      <c r="S29" s="41">
        <f t="shared" ref="S29:S50" si="22">+$S$27+(Q29-$Q$27)*$S$24</f>
        <v>31.6</v>
      </c>
      <c r="T29" s="3">
        <f t="shared" ref="T29:T50" si="23">+$T$23+V29</f>
        <v>46.91</v>
      </c>
      <c r="U29" s="3">
        <f t="shared" si="19"/>
        <v>35.65</v>
      </c>
      <c r="V29" s="3">
        <f t="shared" ref="V29:V50" si="24">+$V$27+($T$24*X29)</f>
        <v>28.11</v>
      </c>
      <c r="W29" s="3">
        <f t="shared" ref="W29:W50" si="25">+$U$24*Q29</f>
        <v>26.25</v>
      </c>
      <c r="X29" s="40">
        <f t="shared" ref="X29:X50" si="26">+Q29-5</f>
        <v>2</v>
      </c>
    </row>
    <row r="30" spans="1:26">
      <c r="A30" s="23">
        <v>12</v>
      </c>
      <c r="B30" s="37">
        <f t="shared" si="12"/>
        <v>40.92</v>
      </c>
      <c r="C30" s="37">
        <f t="shared" si="13"/>
        <v>62.129999999999995</v>
      </c>
      <c r="D30" s="37">
        <f t="shared" si="5"/>
        <v>25.74</v>
      </c>
      <c r="E30" s="25">
        <f t="shared" si="14"/>
        <v>128.79</v>
      </c>
      <c r="G30" s="23">
        <v>12</v>
      </c>
      <c r="H30" s="38">
        <f t="shared" si="15"/>
        <v>86.61</v>
      </c>
      <c r="I30" s="38">
        <f t="shared" si="16"/>
        <v>75.039999999999992</v>
      </c>
      <c r="J30" s="38">
        <f t="shared" si="17"/>
        <v>25.74</v>
      </c>
      <c r="K30" s="25">
        <f t="shared" si="18"/>
        <v>187.39</v>
      </c>
      <c r="L30" s="12" t="s">
        <v>25</v>
      </c>
      <c r="M30" s="13">
        <f t="shared" si="20"/>
        <v>115.45</v>
      </c>
      <c r="N30" s="13">
        <f t="shared" ref="N30:N31" si="27">+M30/2</f>
        <v>57.725000000000001</v>
      </c>
      <c r="O30" s="13">
        <f t="shared" si="21"/>
        <v>173.17500000000001</v>
      </c>
      <c r="P30" s="19"/>
      <c r="Q30" s="40">
        <v>8</v>
      </c>
      <c r="R30" s="41">
        <f t="shared" ref="R30:R50" si="28">+$R$27+(Q30-$Q$27)*$R$24</f>
        <v>23.8</v>
      </c>
      <c r="S30" s="41">
        <f t="shared" si="22"/>
        <v>35.35</v>
      </c>
      <c r="T30" s="3">
        <f t="shared" si="23"/>
        <v>51.59</v>
      </c>
      <c r="U30" s="3">
        <f t="shared" si="19"/>
        <v>39.4</v>
      </c>
      <c r="V30" s="3">
        <f t="shared" si="24"/>
        <v>32.79</v>
      </c>
      <c r="W30" s="3">
        <f t="shared" si="25"/>
        <v>30</v>
      </c>
      <c r="X30" s="40">
        <f t="shared" si="26"/>
        <v>3</v>
      </c>
    </row>
    <row r="31" spans="1:26">
      <c r="A31" s="18">
        <v>13</v>
      </c>
      <c r="B31" s="3">
        <f t="shared" si="12"/>
        <v>43.82</v>
      </c>
      <c r="C31" s="3">
        <f t="shared" si="13"/>
        <v>66.759999999999991</v>
      </c>
      <c r="D31" s="3">
        <f t="shared" si="5"/>
        <v>25.74</v>
      </c>
      <c r="E31" s="14">
        <f t="shared" si="14"/>
        <v>136.32</v>
      </c>
      <c r="G31" s="18">
        <v>13</v>
      </c>
      <c r="H31" s="13">
        <f t="shared" si="15"/>
        <v>92.37</v>
      </c>
      <c r="I31" s="13">
        <f t="shared" si="16"/>
        <v>80.8</v>
      </c>
      <c r="J31" s="13">
        <f t="shared" si="17"/>
        <v>25.74</v>
      </c>
      <c r="K31" s="14">
        <f t="shared" si="18"/>
        <v>198.91000000000003</v>
      </c>
      <c r="L31" s="12" t="s">
        <v>29</v>
      </c>
      <c r="M31" s="13">
        <f t="shared" si="20"/>
        <v>184.66</v>
      </c>
      <c r="N31" s="13">
        <f t="shared" si="27"/>
        <v>92.33</v>
      </c>
      <c r="O31" s="13">
        <f t="shared" si="21"/>
        <v>276.99</v>
      </c>
      <c r="P31" s="19"/>
      <c r="Q31" s="40">
        <v>9</v>
      </c>
      <c r="R31" s="41">
        <f t="shared" si="28"/>
        <v>26.15</v>
      </c>
      <c r="S31" s="41">
        <f t="shared" si="22"/>
        <v>39.1</v>
      </c>
      <c r="T31" s="3">
        <f t="shared" si="23"/>
        <v>56.269999999999996</v>
      </c>
      <c r="U31" s="3">
        <f t="shared" si="19"/>
        <v>43.15</v>
      </c>
      <c r="V31" s="3">
        <f t="shared" si="24"/>
        <v>37.47</v>
      </c>
      <c r="W31" s="3">
        <f t="shared" si="25"/>
        <v>33.75</v>
      </c>
      <c r="X31" s="40">
        <f t="shared" si="26"/>
        <v>4</v>
      </c>
    </row>
    <row r="32" spans="1:26">
      <c r="A32" s="23">
        <v>14</v>
      </c>
      <c r="B32" s="37">
        <f t="shared" si="12"/>
        <v>46.72</v>
      </c>
      <c r="C32" s="37">
        <f t="shared" si="13"/>
        <v>71.39</v>
      </c>
      <c r="D32" s="37">
        <f t="shared" si="5"/>
        <v>25.74</v>
      </c>
      <c r="E32" s="25">
        <f t="shared" si="14"/>
        <v>143.85</v>
      </c>
      <c r="G32" s="23">
        <v>14</v>
      </c>
      <c r="H32" s="38">
        <f t="shared" si="15"/>
        <v>98.13</v>
      </c>
      <c r="I32" s="38">
        <f t="shared" si="16"/>
        <v>86.56</v>
      </c>
      <c r="J32" s="38">
        <f t="shared" si="17"/>
        <v>25.74</v>
      </c>
      <c r="K32" s="25">
        <f t="shared" si="18"/>
        <v>210.43</v>
      </c>
      <c r="L32" s="12" t="s">
        <v>30</v>
      </c>
      <c r="M32" s="13">
        <f t="shared" si="20"/>
        <v>346.26</v>
      </c>
      <c r="N32" s="13">
        <v>173.11</v>
      </c>
      <c r="O32" s="13">
        <v>539.4</v>
      </c>
      <c r="P32" s="19"/>
      <c r="Q32" s="40">
        <v>10</v>
      </c>
      <c r="R32" s="41">
        <f t="shared" si="28"/>
        <v>28.5</v>
      </c>
      <c r="S32" s="41">
        <f t="shared" si="22"/>
        <v>42.85</v>
      </c>
      <c r="T32" s="3">
        <f t="shared" si="23"/>
        <v>60.95</v>
      </c>
      <c r="U32" s="3">
        <f t="shared" si="19"/>
        <v>46.9</v>
      </c>
      <c r="V32" s="3">
        <f t="shared" si="24"/>
        <v>42.15</v>
      </c>
      <c r="W32" s="3">
        <f t="shared" si="25"/>
        <v>37.5</v>
      </c>
      <c r="X32" s="40">
        <f t="shared" si="26"/>
        <v>5</v>
      </c>
    </row>
    <row r="33" spans="1:26">
      <c r="A33" s="18">
        <v>15</v>
      </c>
      <c r="B33" s="3">
        <f t="shared" si="12"/>
        <v>49.620000000000005</v>
      </c>
      <c r="C33" s="3">
        <f t="shared" si="13"/>
        <v>76.02</v>
      </c>
      <c r="D33" s="3">
        <f t="shared" si="5"/>
        <v>25.74</v>
      </c>
      <c r="E33" s="14">
        <f t="shared" si="14"/>
        <v>151.38</v>
      </c>
      <c r="G33" s="18">
        <v>15</v>
      </c>
      <c r="H33" s="13">
        <f t="shared" si="15"/>
        <v>103.88999999999999</v>
      </c>
      <c r="I33" s="13">
        <f t="shared" si="16"/>
        <v>92.32</v>
      </c>
      <c r="J33" s="13">
        <f t="shared" si="17"/>
        <v>25.74</v>
      </c>
      <c r="K33" s="14">
        <f t="shared" si="18"/>
        <v>221.95</v>
      </c>
      <c r="L33" s="12" t="s">
        <v>33</v>
      </c>
      <c r="M33" s="13">
        <f t="shared" si="20"/>
        <v>577.13</v>
      </c>
      <c r="N33" s="13">
        <v>288.58</v>
      </c>
      <c r="O33" s="13">
        <f t="shared" si="21"/>
        <v>865.71</v>
      </c>
      <c r="P33" s="19"/>
      <c r="Q33" s="40">
        <v>11</v>
      </c>
      <c r="R33" s="41">
        <f t="shared" si="28"/>
        <v>30.85</v>
      </c>
      <c r="S33" s="41">
        <f t="shared" si="22"/>
        <v>46.6</v>
      </c>
      <c r="T33" s="3">
        <f t="shared" si="23"/>
        <v>65.63</v>
      </c>
      <c r="U33" s="3">
        <f t="shared" si="19"/>
        <v>50.65</v>
      </c>
      <c r="V33" s="3">
        <f t="shared" si="24"/>
        <v>46.83</v>
      </c>
      <c r="W33" s="3">
        <f t="shared" si="25"/>
        <v>41.25</v>
      </c>
      <c r="X33" s="40">
        <f t="shared" si="26"/>
        <v>6</v>
      </c>
    </row>
    <row r="34" spans="1:26">
      <c r="A34" s="23">
        <v>16</v>
      </c>
      <c r="B34" s="37">
        <f t="shared" si="12"/>
        <v>52.519999999999996</v>
      </c>
      <c r="C34" s="37">
        <f t="shared" si="13"/>
        <v>80.650000000000006</v>
      </c>
      <c r="D34" s="37">
        <f t="shared" si="5"/>
        <v>25.74</v>
      </c>
      <c r="E34" s="25">
        <f t="shared" si="14"/>
        <v>158.91000000000003</v>
      </c>
      <c r="G34" s="23">
        <v>16</v>
      </c>
      <c r="H34" s="38">
        <f t="shared" si="15"/>
        <v>109.65</v>
      </c>
      <c r="I34" s="38">
        <f t="shared" si="16"/>
        <v>98.08</v>
      </c>
      <c r="J34" s="38">
        <f t="shared" si="17"/>
        <v>25.74</v>
      </c>
      <c r="K34" s="25">
        <f t="shared" si="18"/>
        <v>233.47000000000003</v>
      </c>
      <c r="L34" s="12" t="s">
        <v>34</v>
      </c>
      <c r="M34" s="13">
        <f t="shared" si="20"/>
        <v>1154.21</v>
      </c>
      <c r="N34" s="13">
        <v>577.12</v>
      </c>
      <c r="O34" s="13">
        <v>1732.32</v>
      </c>
      <c r="P34" s="19"/>
      <c r="Q34" s="40">
        <v>12</v>
      </c>
      <c r="R34" s="41">
        <f t="shared" si="28"/>
        <v>33.200000000000003</v>
      </c>
      <c r="S34" s="41">
        <f t="shared" si="22"/>
        <v>50.35</v>
      </c>
      <c r="T34" s="3">
        <f t="shared" si="23"/>
        <v>70.31</v>
      </c>
      <c r="U34" s="3">
        <f t="shared" si="19"/>
        <v>54.4</v>
      </c>
      <c r="V34" s="3">
        <f t="shared" si="24"/>
        <v>51.51</v>
      </c>
      <c r="W34" s="3">
        <f t="shared" si="25"/>
        <v>45</v>
      </c>
      <c r="X34" s="40">
        <f t="shared" si="26"/>
        <v>7</v>
      </c>
    </row>
    <row r="35" spans="1:26">
      <c r="A35" s="18">
        <v>17</v>
      </c>
      <c r="B35" s="3">
        <f t="shared" si="12"/>
        <v>55.42</v>
      </c>
      <c r="C35" s="3">
        <f t="shared" si="13"/>
        <v>85.28</v>
      </c>
      <c r="D35" s="3">
        <f t="shared" si="5"/>
        <v>25.74</v>
      </c>
      <c r="E35" s="14">
        <f t="shared" si="14"/>
        <v>166.44</v>
      </c>
      <c r="G35" s="18">
        <v>17</v>
      </c>
      <c r="H35" s="13">
        <f t="shared" si="15"/>
        <v>115.41</v>
      </c>
      <c r="I35" s="13">
        <f t="shared" si="16"/>
        <v>103.84</v>
      </c>
      <c r="J35" s="13">
        <f t="shared" si="17"/>
        <v>25.74</v>
      </c>
      <c r="K35" s="14">
        <f t="shared" si="18"/>
        <v>244.99</v>
      </c>
      <c r="L35" s="12" t="s">
        <v>35</v>
      </c>
      <c r="M35" s="13">
        <f t="shared" si="20"/>
        <v>1846.71</v>
      </c>
      <c r="N35" s="13">
        <f>+M35/2-0.01</f>
        <v>923.34500000000003</v>
      </c>
      <c r="O35" s="13">
        <f t="shared" si="21"/>
        <v>2770.0550000000003</v>
      </c>
      <c r="P35" s="19"/>
      <c r="Q35" s="40">
        <v>13</v>
      </c>
      <c r="R35" s="41">
        <f t="shared" si="28"/>
        <v>35.549999999999997</v>
      </c>
      <c r="S35" s="41">
        <f t="shared" si="22"/>
        <v>54.1</v>
      </c>
      <c r="T35" s="3">
        <f t="shared" si="23"/>
        <v>74.989999999999995</v>
      </c>
      <c r="U35" s="3">
        <f t="shared" si="19"/>
        <v>58.15</v>
      </c>
      <c r="V35" s="3">
        <f t="shared" si="24"/>
        <v>56.19</v>
      </c>
      <c r="W35" s="3">
        <f>+$U$24*Q35</f>
        <v>48.75</v>
      </c>
      <c r="X35" s="40">
        <f t="shared" si="26"/>
        <v>8</v>
      </c>
    </row>
    <row r="36" spans="1:26">
      <c r="A36" s="23">
        <v>18</v>
      </c>
      <c r="B36" s="37">
        <f t="shared" si="12"/>
        <v>58.319999999999993</v>
      </c>
      <c r="C36" s="37">
        <f t="shared" si="13"/>
        <v>89.91</v>
      </c>
      <c r="D36" s="37">
        <f t="shared" si="5"/>
        <v>25.74</v>
      </c>
      <c r="E36" s="25">
        <f t="shared" si="14"/>
        <v>173.97</v>
      </c>
      <c r="G36" s="23">
        <v>18</v>
      </c>
      <c r="H36" s="38">
        <f t="shared" si="15"/>
        <v>121.16999999999999</v>
      </c>
      <c r="I36" s="38">
        <f t="shared" si="16"/>
        <v>109.6</v>
      </c>
      <c r="J36" s="38">
        <f t="shared" si="17"/>
        <v>25.74</v>
      </c>
      <c r="K36" s="25">
        <f t="shared" si="18"/>
        <v>256.51</v>
      </c>
      <c r="L36" s="18"/>
      <c r="P36" s="19"/>
      <c r="Q36" s="40">
        <v>14</v>
      </c>
      <c r="R36" s="41">
        <f t="shared" si="28"/>
        <v>37.900000000000006</v>
      </c>
      <c r="S36" s="41">
        <f t="shared" si="22"/>
        <v>57.85</v>
      </c>
      <c r="T36" s="3">
        <f t="shared" si="23"/>
        <v>79.67</v>
      </c>
      <c r="U36" s="3">
        <f t="shared" si="19"/>
        <v>61.9</v>
      </c>
      <c r="V36" s="3">
        <f t="shared" si="24"/>
        <v>60.87</v>
      </c>
      <c r="W36" s="3">
        <f t="shared" si="25"/>
        <v>52.5</v>
      </c>
      <c r="X36" s="40">
        <f t="shared" si="26"/>
        <v>9</v>
      </c>
    </row>
    <row r="37" spans="1:26" ht="11.25" customHeight="1">
      <c r="A37" s="18">
        <v>19</v>
      </c>
      <c r="B37" s="3">
        <f t="shared" si="12"/>
        <v>61.22</v>
      </c>
      <c r="C37" s="3">
        <f t="shared" si="13"/>
        <v>94.539999999999992</v>
      </c>
      <c r="D37" s="3">
        <f t="shared" si="5"/>
        <v>25.74</v>
      </c>
      <c r="E37" s="14">
        <f t="shared" si="14"/>
        <v>181.5</v>
      </c>
      <c r="G37" s="18">
        <v>19</v>
      </c>
      <c r="H37" s="13">
        <f t="shared" si="15"/>
        <v>126.93</v>
      </c>
      <c r="I37" s="13">
        <f t="shared" si="16"/>
        <v>115.36</v>
      </c>
      <c r="J37" s="13">
        <f t="shared" si="17"/>
        <v>25.74</v>
      </c>
      <c r="K37" s="14">
        <f t="shared" si="18"/>
        <v>268.03000000000003</v>
      </c>
      <c r="L37" s="72" t="s">
        <v>42</v>
      </c>
      <c r="M37" s="73"/>
      <c r="N37" s="73"/>
      <c r="O37" s="73"/>
      <c r="P37" s="74"/>
      <c r="Q37" s="40">
        <v>15</v>
      </c>
      <c r="R37" s="41">
        <f t="shared" si="28"/>
        <v>40.25</v>
      </c>
      <c r="S37" s="41">
        <f t="shared" si="22"/>
        <v>61.6</v>
      </c>
      <c r="T37" s="3">
        <f t="shared" si="23"/>
        <v>84.35</v>
      </c>
      <c r="U37" s="3">
        <f t="shared" si="19"/>
        <v>65.650000000000006</v>
      </c>
      <c r="V37" s="3">
        <f t="shared" si="24"/>
        <v>65.55</v>
      </c>
      <c r="W37" s="3">
        <f t="shared" si="25"/>
        <v>56.25</v>
      </c>
      <c r="X37" s="40">
        <f t="shared" si="26"/>
        <v>10</v>
      </c>
    </row>
    <row r="38" spans="1:26" ht="12" customHeight="1" thickBot="1">
      <c r="A38" s="23">
        <v>20</v>
      </c>
      <c r="B38" s="37">
        <f t="shared" si="12"/>
        <v>64.12</v>
      </c>
      <c r="C38" s="37">
        <f t="shared" si="13"/>
        <v>99.17</v>
      </c>
      <c r="D38" s="37">
        <f t="shared" si="5"/>
        <v>25.74</v>
      </c>
      <c r="E38" s="25">
        <f t="shared" si="14"/>
        <v>189.03000000000003</v>
      </c>
      <c r="G38" s="23">
        <v>20</v>
      </c>
      <c r="H38" s="38">
        <f t="shared" si="15"/>
        <v>132.69</v>
      </c>
      <c r="I38" s="38">
        <f t="shared" si="16"/>
        <v>121.11999999999999</v>
      </c>
      <c r="J38" s="38">
        <f t="shared" si="17"/>
        <v>25.74</v>
      </c>
      <c r="K38" s="25">
        <f t="shared" si="18"/>
        <v>279.55</v>
      </c>
      <c r="L38" s="75"/>
      <c r="M38" s="76"/>
      <c r="N38" s="76"/>
      <c r="O38" s="76"/>
      <c r="P38" s="77"/>
      <c r="Q38" s="40">
        <v>16</v>
      </c>
      <c r="R38" s="41">
        <f t="shared" si="28"/>
        <v>42.6</v>
      </c>
      <c r="S38" s="41">
        <f t="shared" si="22"/>
        <v>65.349999999999994</v>
      </c>
      <c r="T38" s="3">
        <f t="shared" si="23"/>
        <v>89.029999999999987</v>
      </c>
      <c r="U38" s="3">
        <f t="shared" si="19"/>
        <v>69.400000000000006</v>
      </c>
      <c r="V38" s="3">
        <f t="shared" si="24"/>
        <v>70.22999999999999</v>
      </c>
      <c r="W38" s="3">
        <f t="shared" si="25"/>
        <v>60</v>
      </c>
      <c r="X38" s="40">
        <f t="shared" si="26"/>
        <v>11</v>
      </c>
    </row>
    <row r="39" spans="1:26" ht="11.25" customHeight="1">
      <c r="A39" s="18">
        <v>21</v>
      </c>
      <c r="B39" s="3">
        <f t="shared" si="12"/>
        <v>67.02</v>
      </c>
      <c r="C39" s="3">
        <f t="shared" si="13"/>
        <v>103.8</v>
      </c>
      <c r="D39" s="3">
        <f t="shared" si="5"/>
        <v>25.74</v>
      </c>
      <c r="E39" s="14">
        <f t="shared" si="14"/>
        <v>196.56</v>
      </c>
      <c r="G39" s="18">
        <v>21</v>
      </c>
      <c r="H39" s="13">
        <f t="shared" si="15"/>
        <v>138.44999999999999</v>
      </c>
      <c r="I39" s="13">
        <f t="shared" si="16"/>
        <v>126.88</v>
      </c>
      <c r="J39" s="13">
        <f t="shared" si="17"/>
        <v>25.74</v>
      </c>
      <c r="K39" s="14">
        <f t="shared" si="18"/>
        <v>291.07</v>
      </c>
      <c r="Q39" s="40">
        <v>17</v>
      </c>
      <c r="R39" s="41">
        <f t="shared" si="28"/>
        <v>44.95</v>
      </c>
      <c r="S39" s="41">
        <f t="shared" si="22"/>
        <v>69.099999999999994</v>
      </c>
      <c r="T39" s="3">
        <f t="shared" si="23"/>
        <v>93.71</v>
      </c>
      <c r="U39" s="3">
        <f t="shared" si="19"/>
        <v>73.150000000000006</v>
      </c>
      <c r="V39" s="3">
        <f t="shared" si="24"/>
        <v>74.91</v>
      </c>
      <c r="W39" s="3">
        <f t="shared" si="25"/>
        <v>63.75</v>
      </c>
      <c r="X39" s="40">
        <f t="shared" si="26"/>
        <v>12</v>
      </c>
    </row>
    <row r="40" spans="1:26" ht="11.25" customHeight="1">
      <c r="A40" s="23">
        <v>22</v>
      </c>
      <c r="B40" s="37">
        <f t="shared" si="12"/>
        <v>69.92</v>
      </c>
      <c r="C40" s="37">
        <f t="shared" si="13"/>
        <v>108.42999999999999</v>
      </c>
      <c r="D40" s="37">
        <f t="shared" si="5"/>
        <v>25.74</v>
      </c>
      <c r="E40" s="25">
        <f t="shared" si="14"/>
        <v>204.09</v>
      </c>
      <c r="G40" s="23">
        <v>22</v>
      </c>
      <c r="H40" s="38">
        <f t="shared" si="15"/>
        <v>144.21</v>
      </c>
      <c r="I40" s="38">
        <f t="shared" si="16"/>
        <v>132.63999999999999</v>
      </c>
      <c r="J40" s="38">
        <f t="shared" si="17"/>
        <v>25.74</v>
      </c>
      <c r="K40" s="25">
        <f t="shared" si="18"/>
        <v>302.59000000000003</v>
      </c>
      <c r="L40" s="8"/>
      <c r="M40" s="8"/>
      <c r="N40" s="8"/>
      <c r="O40" s="8"/>
      <c r="Q40" s="40">
        <v>18</v>
      </c>
      <c r="R40" s="41">
        <f t="shared" si="28"/>
        <v>47.3</v>
      </c>
      <c r="S40" s="41">
        <f t="shared" si="22"/>
        <v>72.849999999999994</v>
      </c>
      <c r="T40" s="3">
        <f t="shared" si="23"/>
        <v>98.39</v>
      </c>
      <c r="U40" s="3">
        <f t="shared" si="19"/>
        <v>76.900000000000006</v>
      </c>
      <c r="V40" s="3">
        <f t="shared" si="24"/>
        <v>79.59</v>
      </c>
      <c r="W40" s="3">
        <f t="shared" si="25"/>
        <v>67.5</v>
      </c>
      <c r="X40" s="40">
        <f t="shared" si="26"/>
        <v>13</v>
      </c>
    </row>
    <row r="41" spans="1:26" ht="11.25" customHeight="1">
      <c r="A41" s="18">
        <v>23</v>
      </c>
      <c r="B41" s="3">
        <f t="shared" si="12"/>
        <v>72.819999999999993</v>
      </c>
      <c r="C41" s="3">
        <f t="shared" si="13"/>
        <v>113.06</v>
      </c>
      <c r="D41" s="3">
        <f t="shared" si="5"/>
        <v>25.74</v>
      </c>
      <c r="E41" s="14">
        <f t="shared" si="14"/>
        <v>211.62</v>
      </c>
      <c r="G41" s="18">
        <v>23</v>
      </c>
      <c r="H41" s="13">
        <f t="shared" si="15"/>
        <v>149.97</v>
      </c>
      <c r="I41" s="13">
        <f t="shared" si="16"/>
        <v>138.39999999999998</v>
      </c>
      <c r="J41" s="13">
        <f t="shared" si="17"/>
        <v>25.74</v>
      </c>
      <c r="K41" s="14">
        <f t="shared" si="18"/>
        <v>314.11</v>
      </c>
      <c r="L41" s="8"/>
      <c r="M41" s="8"/>
      <c r="N41" s="8"/>
      <c r="O41" s="8"/>
      <c r="Q41" s="40">
        <v>19</v>
      </c>
      <c r="R41" s="41">
        <f t="shared" si="28"/>
        <v>49.65</v>
      </c>
      <c r="S41" s="41">
        <f t="shared" si="22"/>
        <v>76.599999999999994</v>
      </c>
      <c r="T41" s="3">
        <f t="shared" si="23"/>
        <v>103.07</v>
      </c>
      <c r="U41" s="3">
        <f t="shared" si="19"/>
        <v>80.650000000000006</v>
      </c>
      <c r="V41" s="3">
        <f t="shared" si="24"/>
        <v>84.27</v>
      </c>
      <c r="W41" s="3">
        <f t="shared" si="25"/>
        <v>71.25</v>
      </c>
      <c r="X41" s="40">
        <f t="shared" si="26"/>
        <v>14</v>
      </c>
    </row>
    <row r="42" spans="1:26" ht="13.5" customHeight="1">
      <c r="A42" s="23">
        <v>24</v>
      </c>
      <c r="B42" s="37">
        <f t="shared" si="12"/>
        <v>75.72</v>
      </c>
      <c r="C42" s="37">
        <f t="shared" si="13"/>
        <v>117.69</v>
      </c>
      <c r="D42" s="37">
        <f t="shared" si="5"/>
        <v>25.74</v>
      </c>
      <c r="E42" s="25">
        <f t="shared" si="14"/>
        <v>219.15</v>
      </c>
      <c r="G42" s="23">
        <v>24</v>
      </c>
      <c r="H42" s="38">
        <f t="shared" si="15"/>
        <v>155.72999999999999</v>
      </c>
      <c r="I42" s="38">
        <f t="shared" si="16"/>
        <v>144.16</v>
      </c>
      <c r="J42" s="38">
        <f t="shared" si="17"/>
        <v>25.74</v>
      </c>
      <c r="K42" s="25">
        <f t="shared" si="18"/>
        <v>325.63</v>
      </c>
      <c r="M42" s="8"/>
      <c r="N42" s="42"/>
      <c r="O42" s="42"/>
      <c r="Q42" s="40">
        <v>20</v>
      </c>
      <c r="R42" s="41">
        <f t="shared" si="28"/>
        <v>52</v>
      </c>
      <c r="S42" s="41">
        <f t="shared" si="22"/>
        <v>80.349999999999994</v>
      </c>
      <c r="T42" s="3">
        <f t="shared" si="23"/>
        <v>107.74999999999999</v>
      </c>
      <c r="U42" s="3">
        <f t="shared" si="19"/>
        <v>84.4</v>
      </c>
      <c r="V42" s="3">
        <f t="shared" si="24"/>
        <v>88.949999999999989</v>
      </c>
      <c r="W42" s="3">
        <f t="shared" si="25"/>
        <v>75</v>
      </c>
      <c r="X42" s="40">
        <f t="shared" si="26"/>
        <v>15</v>
      </c>
    </row>
    <row r="43" spans="1:26">
      <c r="A43" s="18">
        <v>25</v>
      </c>
      <c r="B43" s="3">
        <f t="shared" si="12"/>
        <v>78.62</v>
      </c>
      <c r="C43" s="3">
        <f t="shared" si="13"/>
        <v>122.32</v>
      </c>
      <c r="D43" s="3">
        <f t="shared" si="5"/>
        <v>25.74</v>
      </c>
      <c r="E43" s="14">
        <f t="shared" si="14"/>
        <v>226.68</v>
      </c>
      <c r="G43" s="18">
        <v>25</v>
      </c>
      <c r="H43" s="13">
        <f t="shared" si="15"/>
        <v>161.48999999999998</v>
      </c>
      <c r="I43" s="13">
        <f t="shared" si="16"/>
        <v>149.91999999999999</v>
      </c>
      <c r="J43" s="13">
        <f t="shared" si="17"/>
        <v>25.74</v>
      </c>
      <c r="K43" s="14">
        <f t="shared" si="18"/>
        <v>337.15</v>
      </c>
      <c r="M43" s="8"/>
      <c r="N43" s="42"/>
      <c r="Q43" s="40">
        <v>21</v>
      </c>
      <c r="R43" s="41">
        <f t="shared" si="28"/>
        <v>54.35</v>
      </c>
      <c r="S43" s="41">
        <f t="shared" si="22"/>
        <v>84.1</v>
      </c>
      <c r="T43" s="3">
        <f t="shared" si="23"/>
        <v>112.42999999999999</v>
      </c>
      <c r="U43" s="3">
        <f t="shared" si="19"/>
        <v>88.15</v>
      </c>
      <c r="V43" s="3">
        <f t="shared" si="24"/>
        <v>93.63</v>
      </c>
      <c r="W43" s="3">
        <f t="shared" si="25"/>
        <v>78.75</v>
      </c>
      <c r="X43" s="40">
        <f t="shared" si="26"/>
        <v>16</v>
      </c>
    </row>
    <row r="44" spans="1:26">
      <c r="A44" s="23">
        <v>26</v>
      </c>
      <c r="B44" s="37">
        <f t="shared" si="12"/>
        <v>81.52</v>
      </c>
      <c r="C44" s="37">
        <f t="shared" si="13"/>
        <v>126.95</v>
      </c>
      <c r="D44" s="37">
        <f t="shared" si="5"/>
        <v>25.74</v>
      </c>
      <c r="E44" s="25">
        <f t="shared" si="14"/>
        <v>234.21</v>
      </c>
      <c r="G44" s="23">
        <v>26</v>
      </c>
      <c r="H44" s="38">
        <f t="shared" si="15"/>
        <v>167.25</v>
      </c>
      <c r="I44" s="38">
        <f t="shared" si="16"/>
        <v>155.68</v>
      </c>
      <c r="J44" s="38">
        <f t="shared" si="17"/>
        <v>25.74</v>
      </c>
      <c r="K44" s="25">
        <f t="shared" si="18"/>
        <v>348.67</v>
      </c>
      <c r="N44" s="43"/>
      <c r="Q44" s="40">
        <v>22</v>
      </c>
      <c r="R44" s="41">
        <f t="shared" si="28"/>
        <v>56.7</v>
      </c>
      <c r="S44" s="41">
        <f t="shared" si="22"/>
        <v>87.85</v>
      </c>
      <c r="T44" s="3">
        <f t="shared" si="23"/>
        <v>117.11</v>
      </c>
      <c r="U44" s="3">
        <f t="shared" si="19"/>
        <v>91.9</v>
      </c>
      <c r="V44" s="3">
        <f t="shared" si="24"/>
        <v>98.31</v>
      </c>
      <c r="W44" s="3">
        <f t="shared" si="25"/>
        <v>82.5</v>
      </c>
      <c r="X44" s="40">
        <f t="shared" si="26"/>
        <v>17</v>
      </c>
    </row>
    <row r="45" spans="1:26">
      <c r="A45" s="18">
        <v>27</v>
      </c>
      <c r="B45" s="3">
        <f t="shared" si="12"/>
        <v>84.42</v>
      </c>
      <c r="C45" s="3">
        <f t="shared" si="13"/>
        <v>131.57999999999998</v>
      </c>
      <c r="D45" s="3">
        <f t="shared" si="5"/>
        <v>25.74</v>
      </c>
      <c r="E45" s="14">
        <f t="shared" si="14"/>
        <v>241.74</v>
      </c>
      <c r="G45" s="18">
        <v>27</v>
      </c>
      <c r="H45" s="13">
        <f t="shared" si="15"/>
        <v>173.01</v>
      </c>
      <c r="I45" s="13">
        <f t="shared" si="16"/>
        <v>161.44</v>
      </c>
      <c r="J45" s="13">
        <f t="shared" si="17"/>
        <v>25.74</v>
      </c>
      <c r="K45" s="14">
        <f t="shared" si="18"/>
        <v>360.19</v>
      </c>
      <c r="N45" s="43"/>
      <c r="Q45" s="40">
        <v>23</v>
      </c>
      <c r="R45" s="41">
        <f t="shared" si="28"/>
        <v>59.050000000000004</v>
      </c>
      <c r="S45" s="41">
        <f t="shared" si="22"/>
        <v>91.6</v>
      </c>
      <c r="T45" s="3">
        <f t="shared" si="23"/>
        <v>121.78999999999999</v>
      </c>
      <c r="U45" s="3">
        <f t="shared" si="19"/>
        <v>95.65</v>
      </c>
      <c r="V45" s="3">
        <f t="shared" si="24"/>
        <v>102.99</v>
      </c>
      <c r="W45" s="3">
        <f t="shared" si="25"/>
        <v>86.25</v>
      </c>
      <c r="X45" s="40">
        <f t="shared" si="26"/>
        <v>18</v>
      </c>
    </row>
    <row r="46" spans="1:26">
      <c r="A46" s="23">
        <v>28</v>
      </c>
      <c r="B46" s="37">
        <f t="shared" si="12"/>
        <v>87.320000000000007</v>
      </c>
      <c r="C46" s="37">
        <f t="shared" si="13"/>
        <v>136.20999999999998</v>
      </c>
      <c r="D46" s="37">
        <f t="shared" si="5"/>
        <v>25.74</v>
      </c>
      <c r="E46" s="25">
        <f t="shared" si="14"/>
        <v>249.26999999999998</v>
      </c>
      <c r="G46" s="23">
        <v>28</v>
      </c>
      <c r="H46" s="38">
        <f t="shared" si="15"/>
        <v>178.76999999999998</v>
      </c>
      <c r="I46" s="38">
        <f t="shared" si="16"/>
        <v>167.2</v>
      </c>
      <c r="J46" s="38">
        <f t="shared" si="17"/>
        <v>25.74</v>
      </c>
      <c r="K46" s="25">
        <f t="shared" si="18"/>
        <v>371.71</v>
      </c>
      <c r="Q46" s="40">
        <v>24</v>
      </c>
      <c r="R46" s="41">
        <f t="shared" si="28"/>
        <v>61.4</v>
      </c>
      <c r="S46" s="41">
        <f t="shared" si="22"/>
        <v>95.35</v>
      </c>
      <c r="T46" s="3">
        <f t="shared" si="23"/>
        <v>126.46999999999998</v>
      </c>
      <c r="U46" s="3">
        <f t="shared" si="19"/>
        <v>99.4</v>
      </c>
      <c r="V46" s="3">
        <f t="shared" si="24"/>
        <v>107.66999999999999</v>
      </c>
      <c r="W46" s="3">
        <f t="shared" si="25"/>
        <v>90</v>
      </c>
      <c r="X46" s="40">
        <f t="shared" si="26"/>
        <v>19</v>
      </c>
    </row>
    <row r="47" spans="1:26" ht="13.5" thickBot="1">
      <c r="A47" s="18"/>
      <c r="E47" s="19"/>
      <c r="G47" s="18"/>
      <c r="K47" s="44"/>
      <c r="L47" s="78" t="s">
        <v>43</v>
      </c>
      <c r="M47" s="80" t="s">
        <v>44</v>
      </c>
      <c r="N47" s="82" t="s">
        <v>45</v>
      </c>
      <c r="O47" s="82"/>
      <c r="P47" s="82"/>
      <c r="Q47" s="40">
        <v>25</v>
      </c>
      <c r="R47" s="41">
        <f t="shared" si="28"/>
        <v>63.75</v>
      </c>
      <c r="S47" s="41">
        <f t="shared" si="22"/>
        <v>99.1</v>
      </c>
      <c r="T47" s="3">
        <f t="shared" si="23"/>
        <v>131.15</v>
      </c>
      <c r="U47" s="3">
        <f t="shared" si="19"/>
        <v>103.15</v>
      </c>
      <c r="V47" s="3">
        <f t="shared" si="24"/>
        <v>112.35</v>
      </c>
      <c r="W47" s="3">
        <f t="shared" si="25"/>
        <v>93.75</v>
      </c>
      <c r="X47" s="40">
        <f t="shared" si="26"/>
        <v>20</v>
      </c>
      <c r="Z47" s="80" t="s">
        <v>46</v>
      </c>
    </row>
    <row r="48" spans="1:26">
      <c r="A48" s="63" t="s">
        <v>12</v>
      </c>
      <c r="B48" s="64"/>
      <c r="C48" s="64"/>
      <c r="D48" s="65"/>
      <c r="E48" s="45"/>
      <c r="F48" s="8"/>
      <c r="G48" s="66" t="s">
        <v>41</v>
      </c>
      <c r="H48" s="67"/>
      <c r="I48" s="67"/>
      <c r="J48" s="68"/>
      <c r="K48" s="19"/>
      <c r="L48" s="79"/>
      <c r="M48" s="81"/>
      <c r="N48" s="69" t="s">
        <v>47</v>
      </c>
      <c r="O48" s="69"/>
      <c r="P48" s="69"/>
      <c r="Q48" s="40">
        <v>26</v>
      </c>
      <c r="R48" s="41">
        <f t="shared" si="28"/>
        <v>66.099999999999994</v>
      </c>
      <c r="S48" s="41">
        <f t="shared" si="22"/>
        <v>102.85</v>
      </c>
      <c r="T48" s="3">
        <f t="shared" si="23"/>
        <v>135.83000000000001</v>
      </c>
      <c r="U48" s="3">
        <f t="shared" si="19"/>
        <v>106.9</v>
      </c>
      <c r="V48" s="3">
        <f t="shared" si="24"/>
        <v>117.03</v>
      </c>
      <c r="W48" s="3">
        <f t="shared" si="25"/>
        <v>97.5</v>
      </c>
      <c r="X48" s="40">
        <f t="shared" si="26"/>
        <v>21</v>
      </c>
      <c r="Z48" s="81"/>
    </row>
    <row r="49" spans="1:26">
      <c r="A49" s="46" t="s">
        <v>13</v>
      </c>
      <c r="B49" s="8" t="s">
        <v>14</v>
      </c>
      <c r="C49" s="8" t="s">
        <v>15</v>
      </c>
      <c r="D49" s="8" t="s">
        <v>16</v>
      </c>
      <c r="E49" s="19"/>
      <c r="G49" s="46" t="s">
        <v>13</v>
      </c>
      <c r="H49" s="8" t="s">
        <v>14</v>
      </c>
      <c r="I49" s="8" t="s">
        <v>15</v>
      </c>
      <c r="J49" s="8" t="s">
        <v>16</v>
      </c>
      <c r="K49" s="19"/>
      <c r="N49" s="43"/>
      <c r="Q49" s="40">
        <v>27</v>
      </c>
      <c r="R49" s="41">
        <f t="shared" si="28"/>
        <v>68.45</v>
      </c>
      <c r="S49" s="41">
        <f t="shared" si="22"/>
        <v>106.6</v>
      </c>
      <c r="T49" s="3">
        <f t="shared" si="23"/>
        <v>140.51</v>
      </c>
      <c r="U49" s="3">
        <f t="shared" si="19"/>
        <v>110.65</v>
      </c>
      <c r="V49" s="3">
        <f t="shared" si="24"/>
        <v>121.71</v>
      </c>
      <c r="W49" s="3">
        <f t="shared" si="25"/>
        <v>101.25</v>
      </c>
      <c r="X49" s="40">
        <f t="shared" si="26"/>
        <v>22</v>
      </c>
    </row>
    <row r="50" spans="1:26">
      <c r="A50" s="12">
        <v>0.625</v>
      </c>
      <c r="B50" s="13">
        <v>11.57</v>
      </c>
      <c r="C50" s="13">
        <v>11.57</v>
      </c>
      <c r="D50" s="13">
        <v>23.14</v>
      </c>
      <c r="E50" s="19"/>
      <c r="G50" s="12">
        <v>0.625</v>
      </c>
      <c r="H50" s="13">
        <v>23.14</v>
      </c>
      <c r="I50" s="13">
        <f t="shared" ref="I50:I55" si="29">+C50</f>
        <v>11.57</v>
      </c>
      <c r="J50" s="13">
        <v>34.71</v>
      </c>
      <c r="K50" s="19"/>
      <c r="N50" s="43"/>
      <c r="O50" s="43"/>
      <c r="Q50" s="40">
        <v>28</v>
      </c>
      <c r="R50" s="41">
        <f t="shared" si="28"/>
        <v>70.800000000000011</v>
      </c>
      <c r="S50" s="41">
        <f t="shared" si="22"/>
        <v>110.35</v>
      </c>
      <c r="T50" s="3">
        <f t="shared" si="23"/>
        <v>145.19</v>
      </c>
      <c r="U50" s="3">
        <f t="shared" si="19"/>
        <v>114.4</v>
      </c>
      <c r="V50" s="3">
        <f t="shared" si="24"/>
        <v>126.38999999999999</v>
      </c>
      <c r="W50" s="3">
        <f t="shared" si="25"/>
        <v>105</v>
      </c>
      <c r="X50" s="40">
        <f t="shared" si="26"/>
        <v>23</v>
      </c>
    </row>
    <row r="51" spans="1:26">
      <c r="A51" s="12" t="s">
        <v>23</v>
      </c>
      <c r="B51" s="13">
        <v>28.88</v>
      </c>
      <c r="C51" s="13">
        <f t="shared" ref="C51:C57" si="30">+B51</f>
        <v>28.88</v>
      </c>
      <c r="D51" s="13">
        <f t="shared" ref="D51:D57" si="31">SUM(B51:C51)</f>
        <v>57.76</v>
      </c>
      <c r="E51" s="19"/>
      <c r="G51" s="12" t="s">
        <v>23</v>
      </c>
      <c r="H51" s="13">
        <f t="shared" ref="H51" si="32">+B51*2</f>
        <v>57.76</v>
      </c>
      <c r="I51" s="13">
        <v>28.87</v>
      </c>
      <c r="J51" s="13">
        <v>86.63</v>
      </c>
      <c r="K51" s="19"/>
      <c r="M51" s="43"/>
      <c r="N51" s="43"/>
      <c r="O51" s="43"/>
    </row>
    <row r="52" spans="1:26" s="3" customFormat="1">
      <c r="A52" s="12" t="s">
        <v>25</v>
      </c>
      <c r="B52" s="13">
        <v>57.73</v>
      </c>
      <c r="C52" s="13">
        <f t="shared" si="30"/>
        <v>57.73</v>
      </c>
      <c r="D52" s="13">
        <f t="shared" si="31"/>
        <v>115.46</v>
      </c>
      <c r="E52" s="19"/>
      <c r="F52" s="1"/>
      <c r="G52" s="12" t="s">
        <v>25</v>
      </c>
      <c r="H52" s="13">
        <v>115.45</v>
      </c>
      <c r="I52" s="13">
        <f t="shared" si="29"/>
        <v>57.73</v>
      </c>
      <c r="J52" s="13">
        <f t="shared" ref="J52:J55" si="33">SUM(H52:I52)</f>
        <v>173.18</v>
      </c>
      <c r="K52" s="19"/>
      <c r="L52" s="1"/>
      <c r="M52" s="1"/>
      <c r="N52" s="43"/>
      <c r="O52" s="43"/>
      <c r="P52" s="1"/>
      <c r="Q52" s="1"/>
      <c r="R52" s="1">
        <f>4.2+(5*R22)+(23*1.75)</f>
        <v>51.8</v>
      </c>
      <c r="S52" s="1">
        <f>+S23+(5*S22)+(23*S24)</f>
        <v>110.35</v>
      </c>
      <c r="X52" s="1"/>
      <c r="Y52" s="1"/>
      <c r="Z52" s="1"/>
    </row>
    <row r="53" spans="1:26" s="3" customFormat="1">
      <c r="A53" s="12" t="s">
        <v>29</v>
      </c>
      <c r="B53" s="13">
        <v>92.34</v>
      </c>
      <c r="C53" s="13">
        <f t="shared" si="30"/>
        <v>92.34</v>
      </c>
      <c r="D53" s="13">
        <f t="shared" si="31"/>
        <v>184.68</v>
      </c>
      <c r="E53" s="19"/>
      <c r="F53" s="1"/>
      <c r="G53" s="12" t="s">
        <v>29</v>
      </c>
      <c r="H53" s="13">
        <v>184.66</v>
      </c>
      <c r="I53" s="13">
        <v>92.33</v>
      </c>
      <c r="J53" s="13">
        <f t="shared" si="33"/>
        <v>276.99</v>
      </c>
      <c r="K53" s="19"/>
      <c r="L53" s="1"/>
      <c r="M53" s="1"/>
      <c r="N53" s="43"/>
      <c r="O53" s="43"/>
      <c r="P53" s="1"/>
      <c r="Q53" s="1"/>
      <c r="R53" s="1"/>
      <c r="S53" s="1"/>
      <c r="X53" s="1"/>
      <c r="Y53" s="1"/>
      <c r="Z53" s="1"/>
    </row>
    <row r="54" spans="1:26" s="3" customFormat="1">
      <c r="A54" s="12" t="s">
        <v>30</v>
      </c>
      <c r="B54" s="13">
        <v>173.11</v>
      </c>
      <c r="C54" s="13">
        <f t="shared" si="30"/>
        <v>173.11</v>
      </c>
      <c r="D54" s="13">
        <f t="shared" si="31"/>
        <v>346.22</v>
      </c>
      <c r="E54" s="19"/>
      <c r="F54" s="1"/>
      <c r="G54" s="12" t="s">
        <v>30</v>
      </c>
      <c r="H54" s="13">
        <v>346.26</v>
      </c>
      <c r="I54" s="13">
        <f t="shared" si="29"/>
        <v>173.11</v>
      </c>
      <c r="J54" s="13">
        <v>539.4</v>
      </c>
      <c r="K54" s="19"/>
      <c r="L54" s="1"/>
      <c r="M54" s="1"/>
      <c r="N54" s="1"/>
      <c r="O54" s="1"/>
      <c r="P54" s="1"/>
      <c r="Q54" s="1"/>
      <c r="R54" s="1"/>
      <c r="S54" s="1"/>
      <c r="X54" s="1"/>
      <c r="Y54" s="1"/>
      <c r="Z54" s="1"/>
    </row>
    <row r="55" spans="1:26" s="3" customFormat="1">
      <c r="A55" s="12" t="s">
        <v>33</v>
      </c>
      <c r="B55" s="13">
        <v>288.58</v>
      </c>
      <c r="C55" s="13">
        <f t="shared" si="30"/>
        <v>288.58</v>
      </c>
      <c r="D55" s="13">
        <f t="shared" si="31"/>
        <v>577.16</v>
      </c>
      <c r="E55" s="19"/>
      <c r="F55" s="1"/>
      <c r="G55" s="12" t="s">
        <v>33</v>
      </c>
      <c r="H55" s="13">
        <v>577.13</v>
      </c>
      <c r="I55" s="13">
        <f t="shared" si="29"/>
        <v>288.58</v>
      </c>
      <c r="J55" s="13">
        <f t="shared" si="33"/>
        <v>865.71</v>
      </c>
      <c r="K55" s="19"/>
      <c r="L55" s="1"/>
      <c r="M55" s="1"/>
      <c r="N55" s="1"/>
      <c r="O55" s="1"/>
      <c r="P55" s="1"/>
      <c r="Q55" s="1"/>
      <c r="R55" s="1"/>
      <c r="S55" s="1"/>
      <c r="X55" s="1"/>
      <c r="Y55" s="1"/>
      <c r="Z55" s="1"/>
    </row>
    <row r="56" spans="1:26" s="3" customFormat="1" ht="15.75" customHeight="1">
      <c r="A56" s="12" t="s">
        <v>34</v>
      </c>
      <c r="B56" s="13">
        <v>577.12</v>
      </c>
      <c r="C56" s="13">
        <f t="shared" si="30"/>
        <v>577.12</v>
      </c>
      <c r="D56" s="13">
        <f t="shared" si="31"/>
        <v>1154.24</v>
      </c>
      <c r="E56" s="19"/>
      <c r="F56" s="1"/>
      <c r="G56" s="12" t="s">
        <v>34</v>
      </c>
      <c r="H56" s="13">
        <v>1154.21</v>
      </c>
      <c r="I56" s="13">
        <v>577.12</v>
      </c>
      <c r="J56" s="13">
        <v>1732.32</v>
      </c>
      <c r="K56" s="19"/>
      <c r="L56" s="1"/>
      <c r="M56" s="1"/>
      <c r="N56" s="1"/>
      <c r="O56" s="1"/>
      <c r="P56" s="1"/>
      <c r="Q56" s="1"/>
      <c r="R56" s="1"/>
      <c r="S56" s="1"/>
      <c r="X56" s="1"/>
      <c r="Y56" s="1"/>
      <c r="Z56" s="1"/>
    </row>
    <row r="57" spans="1:26" s="3" customFormat="1" ht="15.75" customHeight="1" thickBot="1">
      <c r="A57" s="28" t="s">
        <v>35</v>
      </c>
      <c r="B57" s="29">
        <v>923.36</v>
      </c>
      <c r="C57" s="29">
        <f t="shared" si="30"/>
        <v>923.36</v>
      </c>
      <c r="D57" s="29">
        <f t="shared" si="31"/>
        <v>1846.72</v>
      </c>
      <c r="E57" s="47"/>
      <c r="F57" s="1"/>
      <c r="G57" s="12" t="s">
        <v>35</v>
      </c>
      <c r="H57" s="13">
        <v>1846.71</v>
      </c>
      <c r="I57" s="13">
        <v>923.36</v>
      </c>
      <c r="J57" s="13">
        <v>2770.06</v>
      </c>
      <c r="K57" s="19"/>
      <c r="L57" s="1"/>
      <c r="M57" s="1"/>
      <c r="N57" s="1"/>
      <c r="O57" s="1"/>
      <c r="P57" s="1"/>
      <c r="Q57" s="1"/>
      <c r="R57" s="1"/>
      <c r="S57" s="1"/>
      <c r="X57" s="1"/>
      <c r="Y57" s="1"/>
      <c r="Z57" s="1"/>
    </row>
    <row r="58" spans="1:26" s="3" customFormat="1">
      <c r="A58" s="1"/>
      <c r="B58" s="1"/>
      <c r="C58" s="1"/>
      <c r="D58" s="1"/>
      <c r="E58" s="1"/>
      <c r="F58" s="1"/>
      <c r="G58" s="18"/>
      <c r="H58" s="1"/>
      <c r="I58" s="1"/>
      <c r="J58" s="1"/>
      <c r="K58" s="19"/>
      <c r="L58" s="1"/>
      <c r="M58" s="1"/>
      <c r="N58" s="1"/>
      <c r="O58" s="1"/>
      <c r="P58" s="1"/>
      <c r="Q58" s="1"/>
      <c r="R58" s="1"/>
      <c r="S58" s="1"/>
      <c r="X58" s="1"/>
      <c r="Y58" s="1"/>
      <c r="Z58" s="1"/>
    </row>
    <row r="59" spans="1:26" s="3" customFormat="1" ht="15.75" customHeight="1">
      <c r="A59" s="1"/>
      <c r="B59" s="1"/>
      <c r="C59" s="1"/>
      <c r="D59" s="1"/>
      <c r="E59" s="1"/>
      <c r="F59" s="1"/>
      <c r="G59" s="72" t="s">
        <v>42</v>
      </c>
      <c r="H59" s="73"/>
      <c r="I59" s="73"/>
      <c r="J59" s="73"/>
      <c r="K59" s="74"/>
      <c r="L59" s="1"/>
      <c r="M59" s="1"/>
      <c r="N59" s="1"/>
      <c r="O59" s="1"/>
      <c r="P59" s="1"/>
      <c r="Q59" s="1"/>
      <c r="R59" s="1"/>
      <c r="S59" s="1"/>
      <c r="X59" s="1"/>
      <c r="Y59" s="1"/>
      <c r="Z59" s="1"/>
    </row>
    <row r="60" spans="1:26" s="3" customFormat="1" ht="13.5" thickBot="1">
      <c r="A60" s="1"/>
      <c r="B60" s="1"/>
      <c r="C60" s="1"/>
      <c r="D60" s="1"/>
      <c r="E60" s="1"/>
      <c r="F60" s="1"/>
      <c r="G60" s="75"/>
      <c r="H60" s="76"/>
      <c r="I60" s="76"/>
      <c r="J60" s="76"/>
      <c r="K60" s="77"/>
      <c r="L60" s="1"/>
      <c r="M60" s="1"/>
      <c r="N60" s="1"/>
      <c r="O60" s="1"/>
      <c r="P60" s="1"/>
      <c r="Q60" s="1"/>
      <c r="R60" s="1"/>
      <c r="S60" s="1"/>
      <c r="X60" s="1"/>
      <c r="Y60" s="1"/>
      <c r="Z60" s="1"/>
    </row>
    <row r="61" spans="1:26" s="3" customFormat="1">
      <c r="A61" s="1"/>
      <c r="B61" s="1"/>
      <c r="C61" s="1"/>
      <c r="D61" s="1"/>
      <c r="E61" s="1"/>
      <c r="F61" s="1"/>
      <c r="G61" s="1"/>
      <c r="H61" s="1"/>
      <c r="I61" s="1"/>
      <c r="J61" s="1"/>
      <c r="K61" s="43"/>
      <c r="L61" s="1"/>
      <c r="M61" s="1"/>
      <c r="N61" s="1"/>
      <c r="O61" s="1"/>
      <c r="P61" s="1"/>
      <c r="Q61" s="1"/>
      <c r="R61" s="1"/>
      <c r="S61" s="1"/>
      <c r="X61" s="1"/>
      <c r="Y61" s="1"/>
      <c r="Z61" s="1"/>
    </row>
    <row r="62" spans="1:26" s="3" customFormat="1">
      <c r="A62" s="1"/>
      <c r="B62" s="1"/>
      <c r="C62" s="1"/>
      <c r="D62" s="1"/>
      <c r="E62" s="1"/>
      <c r="F62" s="1"/>
      <c r="G62" s="1"/>
      <c r="H62" s="1"/>
      <c r="I62" s="1"/>
      <c r="J62" s="1"/>
      <c r="K62" s="43"/>
      <c r="L62" s="1"/>
      <c r="M62" s="1"/>
      <c r="N62" s="1"/>
      <c r="O62" s="1"/>
      <c r="P62" s="1"/>
      <c r="Q62" s="1"/>
      <c r="R62" s="1"/>
      <c r="S62" s="1"/>
      <c r="X62" s="1"/>
      <c r="Y62" s="1"/>
      <c r="Z62" s="1"/>
    </row>
    <row r="63" spans="1:26" s="3" customFormat="1">
      <c r="A63" s="1"/>
      <c r="B63" s="1"/>
      <c r="C63" s="1"/>
      <c r="D63" s="1"/>
      <c r="E63" s="1"/>
      <c r="F63" s="1"/>
      <c r="G63" s="1"/>
      <c r="H63" s="1"/>
      <c r="I63" s="1"/>
      <c r="J63" s="1"/>
      <c r="K63" s="43"/>
      <c r="L63" s="1"/>
      <c r="M63" s="1"/>
      <c r="N63" s="1"/>
      <c r="O63" s="1"/>
      <c r="P63" s="1"/>
      <c r="Q63" s="1"/>
      <c r="R63" s="1"/>
      <c r="S63" s="1"/>
      <c r="X63" s="1"/>
      <c r="Y63" s="1"/>
      <c r="Z63" s="1"/>
    </row>
  </sheetData>
  <mergeCells count="32">
    <mergeCell ref="G59:K60"/>
    <mergeCell ref="L47:L48"/>
    <mergeCell ref="M47:M48"/>
    <mergeCell ref="N47:P47"/>
    <mergeCell ref="Z47:Z48"/>
    <mergeCell ref="A48:D48"/>
    <mergeCell ref="G48:J48"/>
    <mergeCell ref="N48:P48"/>
    <mergeCell ref="L21:P21"/>
    <mergeCell ref="L22:P22"/>
    <mergeCell ref="L23:P23"/>
    <mergeCell ref="L24:P24"/>
    <mergeCell ref="L26:O26"/>
    <mergeCell ref="L37:P38"/>
    <mergeCell ref="V20:W20"/>
    <mergeCell ref="A4:E4"/>
    <mergeCell ref="G4:K4"/>
    <mergeCell ref="L4:P4"/>
    <mergeCell ref="A5:E5"/>
    <mergeCell ref="G5:K5"/>
    <mergeCell ref="L5:P5"/>
    <mergeCell ref="M6:P6"/>
    <mergeCell ref="B8:E8"/>
    <mergeCell ref="H8:K8"/>
    <mergeCell ref="R20:S20"/>
    <mergeCell ref="T20:U20"/>
    <mergeCell ref="A2:E2"/>
    <mergeCell ref="G2:K2"/>
    <mergeCell ref="L2:P2"/>
    <mergeCell ref="A3:E3"/>
    <mergeCell ref="G3:K3"/>
    <mergeCell ref="L3:P3"/>
  </mergeCells>
  <pageMargins left="0.25" right="0.25" top="0.75" bottom="0.75" header="0.3" footer="0.3"/>
  <pageSetup scale="71" orientation="landscape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813471-202c-4c49-920b-28b21cdb7a65" xsi:nil="true"/>
    <lcf76f155ced4ddcb4097134ff3c332f xmlns="4177261b-be21-4697-b345-86a329e698d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932A67A5667A4B88C6BA103DB43B68" ma:contentTypeVersion="16" ma:contentTypeDescription="Create a new document." ma:contentTypeScope="" ma:versionID="0692fdcf26b8bdf4a5d188fd5ebc2b1c">
  <xsd:schema xmlns:xsd="http://www.w3.org/2001/XMLSchema" xmlns:xs="http://www.w3.org/2001/XMLSchema" xmlns:p="http://schemas.microsoft.com/office/2006/metadata/properties" xmlns:ns2="4177261b-be21-4697-b345-86a329e698d0" xmlns:ns3="6a813471-202c-4c49-920b-28b21cdb7a65" targetNamespace="http://schemas.microsoft.com/office/2006/metadata/properties" ma:root="true" ma:fieldsID="6c79e945cea0dcd581aff93a0f999a75" ns2:_="" ns3:_="">
    <xsd:import namespace="4177261b-be21-4697-b345-86a329e698d0"/>
    <xsd:import namespace="6a813471-202c-4c49-920b-28b21cdb7a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77261b-be21-4697-b345-86a329e698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3689333-dd1d-41f3-bc4f-e5c41cc3fd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13471-202c-4c49-920b-28b21cdb7a6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94a4886-0e60-4569-84b0-131239f2722d}" ma:internalName="TaxCatchAll" ma:showField="CatchAllData" ma:web="6a813471-202c-4c49-920b-28b21cdb7a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58ED10-4616-435A-8795-5FF2B3374A01}"/>
</file>

<file path=customXml/itemProps2.xml><?xml version="1.0" encoding="utf-8"?>
<ds:datastoreItem xmlns:ds="http://schemas.openxmlformats.org/officeDocument/2006/customXml" ds:itemID="{E96ED6A8-CC68-4033-8B45-CAEC6289B79D}"/>
</file>

<file path=customXml/itemProps3.xml><?xml version="1.0" encoding="utf-8"?>
<ds:datastoreItem xmlns:ds="http://schemas.openxmlformats.org/officeDocument/2006/customXml" ds:itemID="{642E0571-3567-4825-9B76-68DD382D6C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Chuck Dinkins</dc:creator>
  <cp:keywords/>
  <dc:description/>
  <cp:lastModifiedBy>James Aiken</cp:lastModifiedBy>
  <cp:revision/>
  <dcterms:created xsi:type="dcterms:W3CDTF">2025-07-22T12:28:56Z</dcterms:created>
  <dcterms:modified xsi:type="dcterms:W3CDTF">2026-06-11T14:28:34Z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0x01010044932A67A5667A4B88C6BA103DB43B68</vt:lpwstr>
  </property>
  <property fmtid="{D5CDD505-2E9C-101B-9397-08002B2CF9AE}" pid="3" name="MediaServiceImageTags">
    <vt:lpwstr/>
  </property>
</Properties>
</file>