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crosby\Desktop\"/>
    </mc:Choice>
  </mc:AlternateContent>
  <xr:revisionPtr revIDLastSave="0" documentId="13_ncr:1_{9925840E-8FDC-4AEF-A4A5-17430F14E7DB}" xr6:coauthVersionLast="47" xr6:coauthVersionMax="47" xr10:uidLastSave="{00000000-0000-0000-0000-000000000000}"/>
  <bookViews>
    <workbookView xWindow="-120" yWindow="-120" windowWidth="29040" windowHeight="15720" xr2:uid="{9CB638EE-ADAE-47E3-9F05-410BA4E976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1" i="1" l="1"/>
  <c r="K64" i="1"/>
  <c r="K65" i="1"/>
  <c r="K66" i="1"/>
  <c r="K8" i="1"/>
  <c r="K7" i="1"/>
  <c r="K6" i="1"/>
  <c r="X25" i="1" l="1"/>
  <c r="X21" i="1"/>
  <c r="X30" i="1"/>
  <c r="X29" i="1"/>
  <c r="X33" i="1" s="1"/>
  <c r="X26" i="1"/>
  <c r="X24" i="1"/>
  <c r="X23" i="1"/>
  <c r="X22" i="1"/>
  <c r="D73" i="1"/>
  <c r="X27" i="1" l="1"/>
  <c r="X36" i="1" s="1"/>
  <c r="M136" i="1" l="1"/>
  <c r="F136" i="1"/>
  <c r="K135" i="1"/>
  <c r="D135" i="1"/>
  <c r="F135" i="1" s="1"/>
  <c r="C135" i="1"/>
  <c r="K134" i="1"/>
  <c r="C134" i="1"/>
  <c r="C137" i="1" s="1"/>
  <c r="M129" i="1"/>
  <c r="F129" i="1"/>
  <c r="K128" i="1"/>
  <c r="D128" i="1"/>
  <c r="F128" i="1" s="1"/>
  <c r="C128" i="1"/>
  <c r="K127" i="1"/>
  <c r="K130" i="1" s="1"/>
  <c r="C127" i="1"/>
  <c r="C130" i="1" s="1"/>
  <c r="M122" i="1"/>
  <c r="F122" i="1"/>
  <c r="K121" i="1"/>
  <c r="C121" i="1"/>
  <c r="L120" i="1"/>
  <c r="K120" i="1"/>
  <c r="K123" i="1" s="1"/>
  <c r="C120" i="1"/>
  <c r="C123" i="1" s="1"/>
  <c r="K114" i="1"/>
  <c r="L135" i="1" s="1"/>
  <c r="K113" i="1"/>
  <c r="L128" i="1" s="1"/>
  <c r="M128" i="1" s="1"/>
  <c r="K112" i="1"/>
  <c r="K111" i="1"/>
  <c r="D121" i="1" s="1"/>
  <c r="F121" i="1" s="1"/>
  <c r="K106" i="1"/>
  <c r="L134" i="1" s="1"/>
  <c r="K105" i="1"/>
  <c r="L127" i="1" s="1"/>
  <c r="K104" i="1"/>
  <c r="K103" i="1"/>
  <c r="D134" i="1" s="1"/>
  <c r="K102" i="1"/>
  <c r="D127" i="1" s="1"/>
  <c r="K101" i="1"/>
  <c r="D120" i="1" s="1"/>
  <c r="M88" i="1"/>
  <c r="F88" i="1"/>
  <c r="L87" i="1"/>
  <c r="M87" i="1" s="1"/>
  <c r="K87" i="1"/>
  <c r="C87" i="1"/>
  <c r="K86" i="1"/>
  <c r="K89" i="1" s="1"/>
  <c r="C86" i="1"/>
  <c r="C89" i="1" s="1"/>
  <c r="K82" i="1"/>
  <c r="M81" i="1"/>
  <c r="F81" i="1"/>
  <c r="K80" i="1"/>
  <c r="C80" i="1"/>
  <c r="K79" i="1"/>
  <c r="C79" i="1"/>
  <c r="C82" i="1" s="1"/>
  <c r="M74" i="1"/>
  <c r="F74" i="1"/>
  <c r="K73" i="1"/>
  <c r="F73" i="1"/>
  <c r="C73" i="1"/>
  <c r="K72" i="1"/>
  <c r="K75" i="1" s="1"/>
  <c r="D72" i="1"/>
  <c r="D75" i="1" s="1"/>
  <c r="C72" i="1"/>
  <c r="C75" i="1" s="1"/>
  <c r="L80" i="1"/>
  <c r="M80" i="1" s="1"/>
  <c r="L73" i="1"/>
  <c r="M73" i="1" s="1"/>
  <c r="K63" i="1"/>
  <c r="D87" i="1" s="1"/>
  <c r="F87" i="1" s="1"/>
  <c r="K58" i="1"/>
  <c r="L86" i="1" s="1"/>
  <c r="K57" i="1"/>
  <c r="L79" i="1" s="1"/>
  <c r="K56" i="1"/>
  <c r="L72" i="1" s="1"/>
  <c r="K55" i="1"/>
  <c r="D86" i="1" s="1"/>
  <c r="K54" i="1"/>
  <c r="D79" i="1" s="1"/>
  <c r="K53" i="1"/>
  <c r="M41" i="1"/>
  <c r="F41" i="1"/>
  <c r="K40" i="1"/>
  <c r="C40" i="1"/>
  <c r="K39" i="1"/>
  <c r="D39" i="1"/>
  <c r="F39" i="1" s="1"/>
  <c r="C39" i="1"/>
  <c r="C42" i="1" s="1"/>
  <c r="M34" i="1"/>
  <c r="F34" i="1"/>
  <c r="L33" i="1"/>
  <c r="K33" i="1"/>
  <c r="C33" i="1"/>
  <c r="K32" i="1"/>
  <c r="K35" i="1" s="1"/>
  <c r="C32" i="1"/>
  <c r="M27" i="1"/>
  <c r="F27" i="1"/>
  <c r="K26" i="1"/>
  <c r="C26" i="1"/>
  <c r="K25" i="1"/>
  <c r="D25" i="1"/>
  <c r="C25" i="1"/>
  <c r="C28" i="1" s="1"/>
  <c r="K19" i="1"/>
  <c r="L40" i="1" s="1"/>
  <c r="M40" i="1" s="1"/>
  <c r="K18" i="1"/>
  <c r="K17" i="1"/>
  <c r="L26" i="1" s="1"/>
  <c r="K16" i="1"/>
  <c r="D33" i="1" s="1"/>
  <c r="K11" i="1"/>
  <c r="L39" i="1" s="1"/>
  <c r="K10" i="1"/>
  <c r="L32" i="1" s="1"/>
  <c r="K9" i="1"/>
  <c r="L25" i="1" s="1"/>
  <c r="D32" i="1"/>
  <c r="M121" i="1" l="1"/>
  <c r="K42" i="1"/>
  <c r="M33" i="1"/>
  <c r="M26" i="1"/>
  <c r="K28" i="1"/>
  <c r="C35" i="1"/>
  <c r="F33" i="1"/>
  <c r="D40" i="1"/>
  <c r="F40" i="1" s="1"/>
  <c r="D26" i="1"/>
  <c r="F26" i="1" s="1"/>
  <c r="M120" i="1"/>
  <c r="F42" i="1"/>
  <c r="D28" i="1"/>
  <c r="K137" i="1"/>
  <c r="M135" i="1"/>
  <c r="L28" i="1"/>
  <c r="M25" i="1"/>
  <c r="L42" i="1"/>
  <c r="M39" i="1"/>
  <c r="M42" i="1" s="1"/>
  <c r="F79" i="1"/>
  <c r="L130" i="1"/>
  <c r="M127" i="1"/>
  <c r="M130" i="1" s="1"/>
  <c r="M79" i="1"/>
  <c r="M82" i="1" s="1"/>
  <c r="L82" i="1"/>
  <c r="D130" i="1"/>
  <c r="F127" i="1"/>
  <c r="F130" i="1" s="1"/>
  <c r="M32" i="1"/>
  <c r="M35" i="1" s="1"/>
  <c r="L35" i="1"/>
  <c r="L89" i="1"/>
  <c r="M86" i="1"/>
  <c r="M89" i="1" s="1"/>
  <c r="D137" i="1"/>
  <c r="F134" i="1"/>
  <c r="F137" i="1" s="1"/>
  <c r="F32" i="1"/>
  <c r="F35" i="1" s="1"/>
  <c r="D35" i="1"/>
  <c r="D89" i="1"/>
  <c r="F86" i="1"/>
  <c r="F89" i="1" s="1"/>
  <c r="M134" i="1"/>
  <c r="L137" i="1"/>
  <c r="L75" i="1"/>
  <c r="M72" i="1"/>
  <c r="M75" i="1" s="1"/>
  <c r="D123" i="1"/>
  <c r="F120" i="1"/>
  <c r="F123" i="1" s="1"/>
  <c r="F72" i="1"/>
  <c r="F75" i="1" s="1"/>
  <c r="D80" i="1"/>
  <c r="F80" i="1" s="1"/>
  <c r="F25" i="1"/>
  <c r="L123" i="1"/>
  <c r="M123" i="1" l="1"/>
  <c r="F28" i="1"/>
  <c r="M28" i="1"/>
  <c r="D42" i="1"/>
  <c r="M137" i="1"/>
  <c r="F82" i="1"/>
  <c r="D82" i="1"/>
</calcChain>
</file>

<file path=xl/sharedStrings.xml><?xml version="1.0" encoding="utf-8"?>
<sst xmlns="http://schemas.openxmlformats.org/spreadsheetml/2006/main" count="196" uniqueCount="21">
  <si>
    <t>Proposed Water and Sewer Rates Increase</t>
  </si>
  <si>
    <t>Water</t>
  </si>
  <si>
    <t>Current</t>
  </si>
  <si>
    <t>Proposed</t>
  </si>
  <si>
    <t>Tiers</t>
  </si>
  <si>
    <t>Base Rate</t>
  </si>
  <si>
    <t>Sewer</t>
  </si>
  <si>
    <t>Base Rates</t>
  </si>
  <si>
    <t>Example Bills</t>
  </si>
  <si>
    <t>Tier 0 -1,000</t>
  </si>
  <si>
    <t>Tier 5,001-10,000</t>
  </si>
  <si>
    <t>Consumption</t>
  </si>
  <si>
    <t>Increase</t>
  </si>
  <si>
    <t>Sanitation</t>
  </si>
  <si>
    <t>Tier 1,001-2,500</t>
  </si>
  <si>
    <t>Tier 10,001 -15,000</t>
  </si>
  <si>
    <t>Tier 2,501-5,000</t>
  </si>
  <si>
    <t>Tier 15,001 -99,999,999</t>
  </si>
  <si>
    <t>Proposed Water and Sewer Rates Increase Seniors</t>
  </si>
  <si>
    <t>Proposed Water and Sewer Rates Increase Commercial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</si>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</sst>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2" applyNumberFormat="1" applyFont="1" applyBorder="1" applyAlignment="1"/>
    <xf numFmtId="165" fontId="0" fillId="0" borderId="1" xfId="1" applyNumberFormat="1" applyFont="1" applyFill="1" applyBorder="1"/>
    <xf numFmtId="5" fontId="0" fillId="0" borderId="1" xfId="1" applyNumberFormat="1" applyFont="1" applyFill="1" applyBorder="1"/>
    <xf numFmtId="164" fontId="0" fillId="0" borderId="1" xfId="2" applyNumberFormat="1" applyFont="1" applyBorder="1"/>
    <xf numFmtId="164" fontId="0" fillId="0" borderId="0" xfId="0" applyNumberFormat="1"/>
    <xf numFmtId="164" fontId="0" fillId="0" borderId="1" xfId="0" applyNumberFormat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8" xfId="0" applyBorder="1"/>
    <xf numFmtId="0" fontId="0" fillId="0" borderId="0" xfId="0" applyAlignment="1">
      <alignment horizontal="right"/>
    </xf>
    <xf numFmtId="44" fontId="0" fillId="0" borderId="9" xfId="2" applyFont="1" applyBorder="1"/>
    <xf numFmtId="44" fontId="0" fillId="0" borderId="10" xfId="0" applyNumberFormat="1" applyBorder="1"/>
    <xf numFmtId="3" fontId="0" fillId="0" borderId="8" xfId="0" applyNumberFormat="1" applyBorder="1"/>
    <xf numFmtId="44" fontId="0" fillId="0" borderId="9" xfId="0" applyNumberFormat="1" applyBorder="1"/>
    <xf numFmtId="44" fontId="0" fillId="0" borderId="0" xfId="2" applyFont="1" applyBorder="1"/>
    <xf numFmtId="44" fontId="0" fillId="0" borderId="7" xfId="0" applyNumberFormat="1" applyBorder="1"/>
    <xf numFmtId="44" fontId="0" fillId="0" borderId="0" xfId="0" applyNumberFormat="1"/>
    <xf numFmtId="44" fontId="0" fillId="0" borderId="11" xfId="2" applyFont="1" applyBorder="1"/>
    <xf numFmtId="44" fontId="0" fillId="0" borderId="12" xfId="0" applyNumberFormat="1" applyBorder="1"/>
    <xf numFmtId="44" fontId="0" fillId="0" borderId="11" xfId="0" applyNumberFormat="1" applyBorder="1"/>
    <xf numFmtId="0" fontId="0" fillId="0" borderId="13" xfId="0" applyBorder="1"/>
    <xf numFmtId="0" fontId="0" fillId="0" borderId="14" xfId="0" applyBorder="1"/>
    <xf numFmtId="44" fontId="0" fillId="0" borderId="14" xfId="0" applyNumberFormat="1" applyBorder="1"/>
    <xf numFmtId="44" fontId="0" fillId="0" borderId="15" xfId="0" applyNumberFormat="1" applyBorder="1"/>
    <xf numFmtId="44" fontId="0" fillId="0" borderId="10" xfId="2" applyFont="1" applyBorder="1"/>
    <xf numFmtId="44" fontId="0" fillId="0" borderId="7" xfId="2" applyFont="1" applyBorder="1"/>
    <xf numFmtId="44" fontId="0" fillId="0" borderId="12" xfId="2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9A453-6CC0-4431-A721-6A086156DC5F}">
  <dimension ref="A1:X138"/>
  <sheetViews>
    <sheetView tabSelected="1" topLeftCell="A100" workbookViewId="0">
      <selection activeCell="H121" sqref="H121"/>
    </sheetView>
  </sheetViews>
  <sheetFormatPr defaultRowHeight="15" x14ac:dyDescent="0.25"/>
  <cols>
    <col min="4" max="4" width="13.28515625" customWidth="1"/>
    <col min="9" max="9" width="14.85546875" customWidth="1"/>
    <col min="11" max="11" width="12.28515625" customWidth="1"/>
    <col min="12" max="12" width="12.5703125" customWidth="1"/>
    <col min="13" max="13" width="15.7109375" customWidth="1"/>
    <col min="14" max="14" width="13" customWidth="1"/>
    <col min="20" max="20" width="16.140625" customWidth="1"/>
    <col min="21" max="21" width="12.85546875" customWidth="1"/>
    <col min="22" max="22" width="15.42578125" customWidth="1"/>
    <col min="23" max="23" width="15.5703125" customWidth="1"/>
    <col min="24" max="24" width="13.42578125" customWidth="1"/>
  </cols>
  <sheetData>
    <row r="1" spans="2:12" ht="21" x14ac:dyDescent="0.35">
      <c r="B1" s="35" t="s">
        <v>0</v>
      </c>
      <c r="C1" s="35"/>
      <c r="D1" s="35"/>
      <c r="E1" s="35"/>
      <c r="F1" s="35"/>
      <c r="G1" s="35"/>
      <c r="H1" s="35"/>
      <c r="I1" s="35"/>
      <c r="J1" s="35"/>
      <c r="K1" s="35"/>
      <c r="L1" s="35"/>
    </row>
    <row r="3" spans="2:12" x14ac:dyDescent="0.25">
      <c r="C3" s="36" t="s">
        <v>1</v>
      </c>
      <c r="D3" s="36"/>
      <c r="E3" s="36"/>
      <c r="F3" s="36"/>
      <c r="G3" s="36"/>
      <c r="H3" s="36"/>
      <c r="I3" s="36"/>
      <c r="J3" s="36"/>
      <c r="K3" s="36"/>
    </row>
    <row r="4" spans="2:12" x14ac:dyDescent="0.25">
      <c r="C4" s="37" t="s">
        <v>2</v>
      </c>
      <c r="D4" s="37"/>
      <c r="E4" s="37"/>
      <c r="F4" s="37"/>
      <c r="H4" s="38" t="s">
        <v>3</v>
      </c>
      <c r="I4" s="38"/>
      <c r="J4" s="38"/>
      <c r="K4" s="38"/>
    </row>
    <row r="5" spans="2:12" x14ac:dyDescent="0.25">
      <c r="C5" s="2" t="s">
        <v>4</v>
      </c>
      <c r="D5" s="3"/>
      <c r="E5" s="3" t="s">
        <v>5</v>
      </c>
      <c r="F5" s="3"/>
      <c r="H5" s="2" t="s">
        <v>4</v>
      </c>
      <c r="I5" s="3"/>
      <c r="J5" s="3" t="s">
        <v>5</v>
      </c>
      <c r="K5" s="3"/>
    </row>
    <row r="6" spans="2:12" x14ac:dyDescent="0.25">
      <c r="C6" s="4">
        <v>0</v>
      </c>
      <c r="D6" s="4">
        <v>1250</v>
      </c>
      <c r="E6" s="5">
        <v>12</v>
      </c>
      <c r="F6" s="6">
        <v>1.17</v>
      </c>
      <c r="H6" s="4">
        <v>0</v>
      </c>
      <c r="I6" s="4">
        <v>1250</v>
      </c>
      <c r="J6" s="5">
        <v>12</v>
      </c>
      <c r="K6" s="3">
        <f>F6*1.1</f>
        <v>1.2869999999999999</v>
      </c>
      <c r="L6" s="7"/>
    </row>
    <row r="7" spans="2:12" x14ac:dyDescent="0.25">
      <c r="C7" s="4">
        <v>1251</v>
      </c>
      <c r="D7" s="4">
        <v>2500</v>
      </c>
      <c r="E7" s="5">
        <v>20</v>
      </c>
      <c r="F7" s="6">
        <v>1.74</v>
      </c>
      <c r="H7" s="4">
        <v>1251</v>
      </c>
      <c r="I7" s="4">
        <v>2500</v>
      </c>
      <c r="J7" s="5">
        <v>20</v>
      </c>
      <c r="K7" s="3">
        <f>F7*1.1</f>
        <v>1.9140000000000001</v>
      </c>
      <c r="L7" s="7"/>
    </row>
    <row r="8" spans="2:12" x14ac:dyDescent="0.25">
      <c r="C8" s="4">
        <v>2501</v>
      </c>
      <c r="D8" s="4">
        <v>5000</v>
      </c>
      <c r="E8" s="5">
        <v>28</v>
      </c>
      <c r="F8" s="6">
        <v>2.2799999999999998</v>
      </c>
      <c r="H8" s="4">
        <v>2501</v>
      </c>
      <c r="I8" s="4">
        <v>5000</v>
      </c>
      <c r="J8" s="5">
        <v>28</v>
      </c>
      <c r="K8" s="3">
        <f>F8*1.14</f>
        <v>2.5991999999999997</v>
      </c>
      <c r="L8" s="7"/>
    </row>
    <row r="9" spans="2:12" x14ac:dyDescent="0.25">
      <c r="C9" s="4">
        <v>5001</v>
      </c>
      <c r="D9" s="4">
        <v>10000</v>
      </c>
      <c r="E9" s="5">
        <v>30</v>
      </c>
      <c r="F9" s="6">
        <v>2.82</v>
      </c>
      <c r="H9" s="4">
        <v>5001</v>
      </c>
      <c r="I9" s="4">
        <v>10000</v>
      </c>
      <c r="J9" s="5">
        <v>30</v>
      </c>
      <c r="K9" s="3">
        <f>F9*1.14</f>
        <v>3.2147999999999994</v>
      </c>
      <c r="L9" s="7"/>
    </row>
    <row r="10" spans="2:12" x14ac:dyDescent="0.25">
      <c r="C10" s="4">
        <v>10001</v>
      </c>
      <c r="D10" s="4">
        <v>15000</v>
      </c>
      <c r="E10" s="5">
        <v>40</v>
      </c>
      <c r="F10" s="6">
        <v>3.67</v>
      </c>
      <c r="H10" s="4">
        <v>10001</v>
      </c>
      <c r="I10" s="4">
        <v>15000</v>
      </c>
      <c r="J10" s="5">
        <v>40</v>
      </c>
      <c r="K10" s="3">
        <f>F10*1.17</f>
        <v>4.2938999999999998</v>
      </c>
      <c r="L10" s="7"/>
    </row>
    <row r="11" spans="2:12" x14ac:dyDescent="0.25">
      <c r="C11" s="4">
        <v>15001</v>
      </c>
      <c r="D11" s="4">
        <v>99999999</v>
      </c>
      <c r="E11" s="5">
        <v>50</v>
      </c>
      <c r="F11" s="6">
        <v>4.4400000000000004</v>
      </c>
      <c r="H11" s="4">
        <v>15001</v>
      </c>
      <c r="I11" s="4">
        <v>99999999</v>
      </c>
      <c r="J11" s="5">
        <v>50</v>
      </c>
      <c r="K11" s="3">
        <f>F11*1.18</f>
        <v>5.2392000000000003</v>
      </c>
      <c r="L11" s="7"/>
    </row>
    <row r="13" spans="2:12" x14ac:dyDescent="0.25">
      <c r="C13" s="36" t="s">
        <v>6</v>
      </c>
      <c r="D13" s="36"/>
      <c r="E13" s="36"/>
      <c r="F13" s="36"/>
      <c r="G13" s="36"/>
      <c r="H13" s="36"/>
      <c r="I13" s="36"/>
      <c r="J13" s="36"/>
      <c r="K13" s="36"/>
    </row>
    <row r="14" spans="2:12" x14ac:dyDescent="0.25">
      <c r="C14" s="37" t="s">
        <v>2</v>
      </c>
      <c r="D14" s="37"/>
      <c r="E14" s="37"/>
      <c r="F14" s="37"/>
      <c r="H14" s="38" t="s">
        <v>3</v>
      </c>
      <c r="I14" s="38"/>
      <c r="J14" s="38"/>
      <c r="K14" s="38"/>
    </row>
    <row r="15" spans="2:12" x14ac:dyDescent="0.25">
      <c r="C15" s="2" t="s">
        <v>4</v>
      </c>
      <c r="D15" s="3" t="s">
        <v>5</v>
      </c>
      <c r="E15" s="3" t="s">
        <v>7</v>
      </c>
      <c r="F15" s="3"/>
      <c r="H15" s="2" t="s">
        <v>4</v>
      </c>
      <c r="I15" s="3"/>
      <c r="J15" s="3" t="s">
        <v>7</v>
      </c>
      <c r="K15" s="3"/>
    </row>
    <row r="16" spans="2:12" x14ac:dyDescent="0.25">
      <c r="C16" s="4">
        <v>0</v>
      </c>
      <c r="D16" s="4">
        <v>5000</v>
      </c>
      <c r="E16" s="5">
        <v>32</v>
      </c>
      <c r="F16" s="8">
        <v>7.31</v>
      </c>
      <c r="H16" s="4">
        <v>0</v>
      </c>
      <c r="I16" s="4">
        <v>5000</v>
      </c>
      <c r="J16" s="5">
        <v>32</v>
      </c>
      <c r="K16" s="3">
        <f>F16*1.07</f>
        <v>7.8216999999999999</v>
      </c>
    </row>
    <row r="17" spans="1:24" x14ac:dyDescent="0.25">
      <c r="C17" s="4">
        <v>5001</v>
      </c>
      <c r="D17" s="4">
        <v>10000</v>
      </c>
      <c r="E17" s="5">
        <v>35</v>
      </c>
      <c r="F17" s="8">
        <v>7.78</v>
      </c>
      <c r="H17" s="4">
        <v>5001</v>
      </c>
      <c r="I17" s="4">
        <v>10000</v>
      </c>
      <c r="J17" s="5">
        <v>35</v>
      </c>
      <c r="K17" s="3">
        <f>F17*1.09</f>
        <v>8.4802000000000017</v>
      </c>
    </row>
    <row r="18" spans="1:24" x14ac:dyDescent="0.25">
      <c r="C18" s="4">
        <v>10001</v>
      </c>
      <c r="D18" s="4">
        <v>25000</v>
      </c>
      <c r="E18" s="5">
        <v>40</v>
      </c>
      <c r="F18" s="8">
        <v>8.65</v>
      </c>
      <c r="H18" s="4">
        <v>10001</v>
      </c>
      <c r="I18" s="4">
        <v>25000</v>
      </c>
      <c r="J18" s="5">
        <v>40</v>
      </c>
      <c r="K18" s="3">
        <f>F18*1.088</f>
        <v>9.4112000000000009</v>
      </c>
    </row>
    <row r="19" spans="1:24" x14ac:dyDescent="0.25">
      <c r="C19" s="4">
        <v>25001</v>
      </c>
      <c r="D19" s="4">
        <v>99999999</v>
      </c>
      <c r="E19" s="5">
        <v>50</v>
      </c>
      <c r="F19" s="8">
        <v>10.33</v>
      </c>
      <c r="H19" s="4">
        <v>25001</v>
      </c>
      <c r="I19" s="4">
        <v>99999999</v>
      </c>
      <c r="J19" s="5">
        <v>50</v>
      </c>
      <c r="K19" s="3">
        <f>F19*1.19</f>
        <v>12.2927</v>
      </c>
    </row>
    <row r="20" spans="1:24" x14ac:dyDescent="0.25">
      <c r="X20" t="s">
        <v>20</v>
      </c>
    </row>
    <row r="21" spans="1:24" x14ac:dyDescent="0.25">
      <c r="V21" s="7"/>
      <c r="W21" s="7"/>
      <c r="X21" s="7">
        <f>PRODUCT(T21*V21)+(T21*W21)</f>
        <v>0</v>
      </c>
    </row>
    <row r="22" spans="1:24" ht="15.75" thickBot="1" x14ac:dyDescent="0.3">
      <c r="A22" s="36" t="s">
        <v>8</v>
      </c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V22" s="7"/>
      <c r="W22" s="7"/>
      <c r="X22" s="7">
        <f>PRODUCT(T22:V22)+(T22*W22)</f>
        <v>0</v>
      </c>
    </row>
    <row r="23" spans="1:24" ht="15.75" thickBot="1" x14ac:dyDescent="0.3">
      <c r="A23" s="32" t="s">
        <v>9</v>
      </c>
      <c r="B23" s="33"/>
      <c r="C23" s="33"/>
      <c r="D23" s="33"/>
      <c r="E23" s="33"/>
      <c r="F23" s="34"/>
      <c r="G23" s="1"/>
      <c r="H23" s="32" t="s">
        <v>10</v>
      </c>
      <c r="I23" s="33"/>
      <c r="J23" s="33"/>
      <c r="K23" s="33"/>
      <c r="L23" s="33"/>
      <c r="M23" s="34"/>
      <c r="V23" s="7"/>
      <c r="W23" s="7"/>
      <c r="X23" s="7">
        <f>PRODUCT(T23:V23)+(T23*W23)</f>
        <v>0</v>
      </c>
    </row>
    <row r="24" spans="1:24" x14ac:dyDescent="0.25">
      <c r="A24" s="30" t="s">
        <v>11</v>
      </c>
      <c r="B24" s="31"/>
      <c r="C24" s="1" t="s">
        <v>2</v>
      </c>
      <c r="D24" s="1" t="s">
        <v>3</v>
      </c>
      <c r="E24" s="1"/>
      <c r="F24" s="9" t="s">
        <v>12</v>
      </c>
      <c r="H24" s="30" t="s">
        <v>11</v>
      </c>
      <c r="I24" s="31"/>
      <c r="J24" s="10"/>
      <c r="K24" s="1" t="s">
        <v>2</v>
      </c>
      <c r="L24" s="1" t="s">
        <v>3</v>
      </c>
      <c r="M24" s="9" t="s">
        <v>12</v>
      </c>
      <c r="V24" s="7"/>
      <c r="W24" s="7"/>
      <c r="X24" s="7">
        <f>PRODUCT(T24:V24)+(T24*W24)</f>
        <v>0</v>
      </c>
    </row>
    <row r="25" spans="1:24" x14ac:dyDescent="0.25">
      <c r="A25" s="11">
        <v>500</v>
      </c>
      <c r="B25" s="12" t="s">
        <v>1</v>
      </c>
      <c r="C25" s="13">
        <f>A25*(F6/1000)+E6</f>
        <v>12.585000000000001</v>
      </c>
      <c r="D25" s="13">
        <f>A25*(K6/1000)+J6</f>
        <v>12.6435</v>
      </c>
      <c r="E25" s="13"/>
      <c r="F25" s="14">
        <f>D25-C25</f>
        <v>5.8499999999998664E-2</v>
      </c>
      <c r="H25" s="15">
        <v>8000</v>
      </c>
      <c r="I25" s="12" t="s">
        <v>1</v>
      </c>
      <c r="J25" s="12"/>
      <c r="K25" s="16">
        <f>H25*(F9/1000)+E9</f>
        <v>52.56</v>
      </c>
      <c r="L25" s="13">
        <f>H25*(K9/1000)+J9</f>
        <v>55.718399999999995</v>
      </c>
      <c r="M25" s="14">
        <f>L25-K25</f>
        <v>3.1583999999999932</v>
      </c>
      <c r="V25" s="7"/>
      <c r="W25" s="7"/>
      <c r="X25" s="7">
        <f>PRODUCT(T25*V25)+(T25*W25)</f>
        <v>0</v>
      </c>
    </row>
    <row r="26" spans="1:24" x14ac:dyDescent="0.25">
      <c r="A26" s="11"/>
      <c r="B26" s="12" t="s">
        <v>6</v>
      </c>
      <c r="C26" s="17">
        <f>A25*(F16/1000)+E16</f>
        <v>35.655000000000001</v>
      </c>
      <c r="D26" s="17">
        <f>A25*(K16/1000)+J16</f>
        <v>35.910849999999996</v>
      </c>
      <c r="E26" s="17"/>
      <c r="F26" s="18">
        <f>D26-C26</f>
        <v>0.25584999999999525</v>
      </c>
      <c r="H26" s="11"/>
      <c r="I26" s="12" t="s">
        <v>6</v>
      </c>
      <c r="J26" s="12"/>
      <c r="K26" s="19">
        <f>H25*(F17/1000)+E17</f>
        <v>97.240000000000009</v>
      </c>
      <c r="L26" s="17">
        <f>H25*(K17/1000)+J17</f>
        <v>102.84160000000001</v>
      </c>
      <c r="M26" s="18">
        <f>L26-K26</f>
        <v>5.6016000000000048</v>
      </c>
      <c r="V26" s="7"/>
      <c r="W26" s="7"/>
      <c r="X26" s="7">
        <f>PRODUCT(T26:W26)</f>
        <v>0</v>
      </c>
    </row>
    <row r="27" spans="1:24" ht="15.75" thickBot="1" x14ac:dyDescent="0.3">
      <c r="A27" s="11"/>
      <c r="B27" s="12" t="s">
        <v>13</v>
      </c>
      <c r="C27" s="20">
        <v>24</v>
      </c>
      <c r="D27" s="20">
        <v>25</v>
      </c>
      <c r="E27" s="20"/>
      <c r="F27" s="21">
        <f>D27-C27</f>
        <v>1</v>
      </c>
      <c r="H27" s="11"/>
      <c r="I27" s="12" t="s">
        <v>13</v>
      </c>
      <c r="J27" s="12"/>
      <c r="K27" s="22">
        <v>24</v>
      </c>
      <c r="L27" s="20">
        <v>25</v>
      </c>
      <c r="M27" s="21">
        <f>L27-K27</f>
        <v>1</v>
      </c>
      <c r="V27" s="7"/>
      <c r="X27" s="7">
        <f>SUM(X22:X24)</f>
        <v>0</v>
      </c>
    </row>
    <row r="28" spans="1:24" ht="16.5" thickTop="1" thickBot="1" x14ac:dyDescent="0.3">
      <c r="A28" s="23"/>
      <c r="B28" s="24"/>
      <c r="C28" s="25">
        <f>SUM(C25:C27)</f>
        <v>72.240000000000009</v>
      </c>
      <c r="D28" s="25">
        <f>SUM(D25:D27)</f>
        <v>73.554349999999999</v>
      </c>
      <c r="E28" s="25"/>
      <c r="F28" s="26">
        <f>SUM(F25:F27)</f>
        <v>1.3143499999999939</v>
      </c>
      <c r="H28" s="23"/>
      <c r="I28" s="24"/>
      <c r="J28" s="24"/>
      <c r="K28" s="25">
        <f>SUM(K25:K27)</f>
        <v>173.8</v>
      </c>
      <c r="L28" s="25">
        <f>SUM(L25:L27)</f>
        <v>183.56</v>
      </c>
      <c r="M28" s="26">
        <f>SUM(M25:M27)</f>
        <v>9.759999999999998</v>
      </c>
      <c r="V28" s="7"/>
    </row>
    <row r="29" spans="1:24" ht="15.75" thickBot="1" x14ac:dyDescent="0.3">
      <c r="C29" s="19"/>
      <c r="D29" s="19"/>
      <c r="E29" s="19"/>
      <c r="F29" s="19"/>
      <c r="K29" s="19"/>
      <c r="V29" s="7"/>
      <c r="W29" s="7"/>
      <c r="X29" s="7">
        <f>PRODUCT(T29:V29)+(T29*W29)</f>
        <v>0</v>
      </c>
    </row>
    <row r="30" spans="1:24" ht="15.75" thickBot="1" x14ac:dyDescent="0.3">
      <c r="A30" s="32" t="s">
        <v>14</v>
      </c>
      <c r="B30" s="33"/>
      <c r="C30" s="33"/>
      <c r="D30" s="33"/>
      <c r="E30" s="33"/>
      <c r="F30" s="34"/>
      <c r="H30" s="32" t="s">
        <v>15</v>
      </c>
      <c r="I30" s="33"/>
      <c r="J30" s="33"/>
      <c r="K30" s="33"/>
      <c r="L30" s="33"/>
      <c r="M30" s="34"/>
      <c r="V30" s="7"/>
      <c r="W30" s="7"/>
      <c r="X30" s="7">
        <f>PRODUCT(T30*V30)+(T30+W30)</f>
        <v>0</v>
      </c>
    </row>
    <row r="31" spans="1:24" x14ac:dyDescent="0.25">
      <c r="A31" s="30" t="s">
        <v>11</v>
      </c>
      <c r="B31" s="31"/>
      <c r="C31" s="1" t="s">
        <v>2</v>
      </c>
      <c r="D31" s="1" t="s">
        <v>3</v>
      </c>
      <c r="E31" s="1"/>
      <c r="F31" s="9" t="s">
        <v>12</v>
      </c>
      <c r="H31" s="30" t="s">
        <v>11</v>
      </c>
      <c r="I31" s="31"/>
      <c r="J31" s="10"/>
      <c r="K31" s="1" t="s">
        <v>2</v>
      </c>
      <c r="L31" s="1" t="s">
        <v>3</v>
      </c>
      <c r="M31" s="9" t="s">
        <v>12</v>
      </c>
      <c r="V31" s="7"/>
      <c r="W31" s="7"/>
      <c r="X31" s="7">
        <v>0</v>
      </c>
    </row>
    <row r="32" spans="1:24" x14ac:dyDescent="0.25">
      <c r="A32" s="15">
        <v>2000</v>
      </c>
      <c r="B32" s="12" t="s">
        <v>1</v>
      </c>
      <c r="C32" s="16">
        <f>A32*(F7/1000)+E7</f>
        <v>23.48</v>
      </c>
      <c r="D32" s="13">
        <f>A32*(K7/1000)+J7</f>
        <v>23.827999999999999</v>
      </c>
      <c r="E32" s="13"/>
      <c r="F32" s="27">
        <f>D32-C32</f>
        <v>0.34799999999999898</v>
      </c>
      <c r="H32" s="15">
        <v>12000</v>
      </c>
      <c r="I32" s="12" t="s">
        <v>1</v>
      </c>
      <c r="J32" s="12"/>
      <c r="K32" s="16">
        <f>H32*(F10/1000)+E10</f>
        <v>84.039999999999992</v>
      </c>
      <c r="L32" s="13">
        <f>H32*(K10/1000)+J10</f>
        <v>91.526799999999994</v>
      </c>
      <c r="M32" s="14">
        <f>L32-K32</f>
        <v>7.4868000000000023</v>
      </c>
      <c r="V32" s="7"/>
      <c r="W32" s="7"/>
      <c r="X32" s="7">
        <v>0</v>
      </c>
    </row>
    <row r="33" spans="1:24" x14ac:dyDescent="0.25">
      <c r="A33" s="11"/>
      <c r="B33" s="12" t="s">
        <v>6</v>
      </c>
      <c r="C33" s="19">
        <f>A32*(F16/1000)+E16</f>
        <v>46.62</v>
      </c>
      <c r="D33" s="17">
        <f>A32*(K16/1000)+J16</f>
        <v>47.6434</v>
      </c>
      <c r="E33" s="17"/>
      <c r="F33" s="28">
        <f>D33-C33</f>
        <v>1.0234000000000023</v>
      </c>
      <c r="H33" s="11"/>
      <c r="I33" s="12" t="s">
        <v>6</v>
      </c>
      <c r="J33" s="12"/>
      <c r="K33" s="19">
        <f>H32*(F18/1000)+E18</f>
        <v>143.80000000000001</v>
      </c>
      <c r="L33" s="17">
        <f>H32*(K18/1000)+J18</f>
        <v>152.93440000000004</v>
      </c>
      <c r="M33" s="18">
        <f>L33-K33</f>
        <v>9.1344000000000278</v>
      </c>
      <c r="X33" s="7">
        <f>SUM(X29:X32)</f>
        <v>0</v>
      </c>
    </row>
    <row r="34" spans="1:24" ht="15.75" thickBot="1" x14ac:dyDescent="0.3">
      <c r="A34" s="11"/>
      <c r="B34" s="12" t="s">
        <v>13</v>
      </c>
      <c r="C34" s="22">
        <v>24</v>
      </c>
      <c r="D34" s="20">
        <v>25</v>
      </c>
      <c r="E34" s="20"/>
      <c r="F34" s="29">
        <f>D34-C34</f>
        <v>1</v>
      </c>
      <c r="H34" s="11"/>
      <c r="I34" s="12" t="s">
        <v>13</v>
      </c>
      <c r="J34" s="12"/>
      <c r="K34" s="22">
        <v>24</v>
      </c>
      <c r="L34" s="20">
        <v>25</v>
      </c>
      <c r="M34" s="21">
        <f>L34-K34</f>
        <v>1</v>
      </c>
    </row>
    <row r="35" spans="1:24" ht="16.5" thickTop="1" thickBot="1" x14ac:dyDescent="0.3">
      <c r="A35" s="23"/>
      <c r="B35" s="24"/>
      <c r="C35" s="25">
        <f>SUM(C32:C34)</f>
        <v>94.1</v>
      </c>
      <c r="D35" s="25">
        <f>SUM(D32:D34)</f>
        <v>96.471400000000003</v>
      </c>
      <c r="E35" s="25"/>
      <c r="F35" s="26">
        <f>SUM(F32:F34)</f>
        <v>2.3714000000000013</v>
      </c>
      <c r="H35" s="23"/>
      <c r="I35" s="24"/>
      <c r="J35" s="24"/>
      <c r="K35" s="25">
        <f>SUM(K32:K34)</f>
        <v>251.84</v>
      </c>
      <c r="L35" s="25">
        <f>SUM(L32:L34)</f>
        <v>269.46120000000002</v>
      </c>
      <c r="M35" s="26">
        <f>SUM(M32:M34)</f>
        <v>17.62120000000003</v>
      </c>
    </row>
    <row r="36" spans="1:24" ht="15.75" thickBot="1" x14ac:dyDescent="0.3">
      <c r="C36" s="19"/>
      <c r="D36" s="19"/>
      <c r="E36" s="19"/>
      <c r="F36" s="19"/>
      <c r="K36" s="19"/>
      <c r="M36" s="19"/>
      <c r="X36" s="7">
        <f>SUM(X27+X33)</f>
        <v>0</v>
      </c>
    </row>
    <row r="37" spans="1:24" ht="15.75" thickBot="1" x14ac:dyDescent="0.3">
      <c r="A37" s="32" t="s">
        <v>16</v>
      </c>
      <c r="B37" s="33"/>
      <c r="C37" s="33"/>
      <c r="D37" s="33"/>
      <c r="E37" s="33"/>
      <c r="F37" s="34"/>
      <c r="H37" s="32" t="s">
        <v>17</v>
      </c>
      <c r="I37" s="33"/>
      <c r="J37" s="33"/>
      <c r="K37" s="33"/>
      <c r="L37" s="33"/>
      <c r="M37" s="34"/>
    </row>
    <row r="38" spans="1:24" x14ac:dyDescent="0.25">
      <c r="A38" s="30" t="s">
        <v>11</v>
      </c>
      <c r="B38" s="31"/>
      <c r="C38" s="1" t="s">
        <v>2</v>
      </c>
      <c r="D38" s="1" t="s">
        <v>3</v>
      </c>
      <c r="E38" s="1"/>
      <c r="F38" s="9" t="s">
        <v>12</v>
      </c>
      <c r="H38" s="30" t="s">
        <v>11</v>
      </c>
      <c r="I38" s="31"/>
      <c r="J38" s="10"/>
      <c r="K38" s="1" t="s">
        <v>2</v>
      </c>
      <c r="L38" s="1" t="s">
        <v>3</v>
      </c>
      <c r="M38" s="9" t="s">
        <v>12</v>
      </c>
    </row>
    <row r="39" spans="1:24" x14ac:dyDescent="0.25">
      <c r="A39" s="15">
        <v>4000</v>
      </c>
      <c r="B39" s="12" t="s">
        <v>1</v>
      </c>
      <c r="C39" s="16">
        <f>A39*(F8/1000)+E8</f>
        <v>37.119999999999997</v>
      </c>
      <c r="D39" s="13">
        <f>A39*(K8/1000)+J8</f>
        <v>38.396799999999999</v>
      </c>
      <c r="E39" s="13"/>
      <c r="F39" s="27">
        <f>D39-C39</f>
        <v>1.2768000000000015</v>
      </c>
      <c r="H39" s="15">
        <v>25000</v>
      </c>
      <c r="I39" s="12" t="s">
        <v>1</v>
      </c>
      <c r="J39" s="12"/>
      <c r="K39" s="16">
        <f>H39*(F11/1000)+E11</f>
        <v>161</v>
      </c>
      <c r="L39" s="13">
        <f>H39*(K11/1000)+J11</f>
        <v>180.98000000000002</v>
      </c>
      <c r="M39" s="14">
        <f>L39-K39</f>
        <v>19.980000000000018</v>
      </c>
    </row>
    <row r="40" spans="1:24" x14ac:dyDescent="0.25">
      <c r="A40" s="11"/>
      <c r="B40" s="12" t="s">
        <v>6</v>
      </c>
      <c r="C40" s="19">
        <f>A39*(F16/1000)+E16</f>
        <v>61.239999999999995</v>
      </c>
      <c r="D40" s="17">
        <f>A39*(K16/1000)+J16</f>
        <v>63.286799999999999</v>
      </c>
      <c r="E40" s="17"/>
      <c r="F40" s="28">
        <f>D40-C40</f>
        <v>2.0468000000000046</v>
      </c>
      <c r="H40" s="11"/>
      <c r="I40" s="12" t="s">
        <v>6</v>
      </c>
      <c r="J40" s="12"/>
      <c r="K40" s="19">
        <f>H39*(F19/1000)+E19</f>
        <v>308.25</v>
      </c>
      <c r="L40" s="17">
        <f>H39*(K19/1000)+J19</f>
        <v>357.3175</v>
      </c>
      <c r="M40" s="18">
        <f>L40-K40</f>
        <v>49.067499999999995</v>
      </c>
    </row>
    <row r="41" spans="1:24" ht="15.75" thickBot="1" x14ac:dyDescent="0.3">
      <c r="A41" s="11"/>
      <c r="B41" s="12" t="s">
        <v>13</v>
      </c>
      <c r="C41" s="22">
        <v>24</v>
      </c>
      <c r="D41" s="20">
        <v>25</v>
      </c>
      <c r="E41" s="20"/>
      <c r="F41" s="29">
        <f>D41-C41</f>
        <v>1</v>
      </c>
      <c r="H41" s="11"/>
      <c r="I41" s="12" t="s">
        <v>13</v>
      </c>
      <c r="J41" s="12"/>
      <c r="K41" s="22">
        <v>24</v>
      </c>
      <c r="L41" s="20">
        <v>25</v>
      </c>
      <c r="M41" s="21">
        <f>L41-K41</f>
        <v>1</v>
      </c>
    </row>
    <row r="42" spans="1:24" ht="16.5" thickTop="1" thickBot="1" x14ac:dyDescent="0.3">
      <c r="A42" s="23"/>
      <c r="B42" s="24"/>
      <c r="C42" s="25">
        <f>SUM(C39:C41)</f>
        <v>122.35999999999999</v>
      </c>
      <c r="D42" s="25">
        <f>SUM(D39:D41)</f>
        <v>126.6836</v>
      </c>
      <c r="E42" s="25"/>
      <c r="F42" s="26">
        <f>SUM(F39:F41)</f>
        <v>4.3236000000000061</v>
      </c>
      <c r="H42" s="23"/>
      <c r="I42" s="24"/>
      <c r="J42" s="24"/>
      <c r="K42" s="25">
        <f>SUM(K39:K41)</f>
        <v>493.25</v>
      </c>
      <c r="L42" s="25">
        <f>SUM(L39:L41)</f>
        <v>563.29750000000001</v>
      </c>
      <c r="M42" s="26">
        <f>SUM(M39:M41)</f>
        <v>70.047500000000014</v>
      </c>
    </row>
    <row r="48" spans="1:24" ht="21" x14ac:dyDescent="0.35">
      <c r="B48" s="35" t="s">
        <v>18</v>
      </c>
      <c r="C48" s="35"/>
      <c r="D48" s="35"/>
      <c r="E48" s="35"/>
      <c r="F48" s="35"/>
      <c r="G48" s="35"/>
      <c r="H48" s="35"/>
      <c r="I48" s="35"/>
      <c r="J48" s="35"/>
      <c r="K48" s="35"/>
      <c r="L48" s="35"/>
    </row>
    <row r="50" spans="3:12" x14ac:dyDescent="0.25">
      <c r="C50" s="36" t="s">
        <v>1</v>
      </c>
      <c r="D50" s="36"/>
      <c r="E50" s="36"/>
      <c r="F50" s="36"/>
      <c r="G50" s="36"/>
      <c r="H50" s="36"/>
      <c r="I50" s="36"/>
      <c r="J50" s="36"/>
      <c r="K50" s="36"/>
    </row>
    <row r="51" spans="3:12" x14ac:dyDescent="0.25">
      <c r="C51" s="37" t="s">
        <v>2</v>
      </c>
      <c r="D51" s="37"/>
      <c r="E51" s="37"/>
      <c r="F51" s="37"/>
      <c r="H51" s="38" t="s">
        <v>3</v>
      </c>
      <c r="I51" s="38"/>
      <c r="J51" s="38"/>
      <c r="K51" s="38"/>
    </row>
    <row r="52" spans="3:12" x14ac:dyDescent="0.25">
      <c r="C52" s="2" t="s">
        <v>4</v>
      </c>
      <c r="D52" s="3"/>
      <c r="E52" s="3" t="s">
        <v>5</v>
      </c>
      <c r="F52" s="3"/>
      <c r="H52" s="2" t="s">
        <v>4</v>
      </c>
      <c r="I52" s="3"/>
      <c r="J52" s="3" t="s">
        <v>5</v>
      </c>
      <c r="K52" s="3"/>
    </row>
    <row r="53" spans="3:12" x14ac:dyDescent="0.25">
      <c r="C53" s="4">
        <v>0</v>
      </c>
      <c r="D53" s="4">
        <v>1250</v>
      </c>
      <c r="E53" s="5">
        <v>10</v>
      </c>
      <c r="F53" s="6">
        <v>1.17</v>
      </c>
      <c r="H53" s="4">
        <v>0</v>
      </c>
      <c r="I53" s="4">
        <v>1250</v>
      </c>
      <c r="J53" s="5">
        <v>10</v>
      </c>
      <c r="K53" s="3">
        <f>F53*1.08</f>
        <v>1.2636000000000001</v>
      </c>
      <c r="L53" s="7"/>
    </row>
    <row r="54" spans="3:12" x14ac:dyDescent="0.25">
      <c r="C54" s="4">
        <v>1251</v>
      </c>
      <c r="D54" s="4">
        <v>2500</v>
      </c>
      <c r="E54" s="5">
        <v>10</v>
      </c>
      <c r="F54" s="6">
        <v>1.74</v>
      </c>
      <c r="H54" s="4">
        <v>1251</v>
      </c>
      <c r="I54" s="4">
        <v>2500</v>
      </c>
      <c r="J54" s="5">
        <v>10</v>
      </c>
      <c r="K54" s="3">
        <f>F54*1.1</f>
        <v>1.9140000000000001</v>
      </c>
      <c r="L54" s="7"/>
    </row>
    <row r="55" spans="3:12" x14ac:dyDescent="0.25">
      <c r="C55" s="4">
        <v>2501</v>
      </c>
      <c r="D55" s="4">
        <v>5000</v>
      </c>
      <c r="E55" s="5">
        <v>20</v>
      </c>
      <c r="F55" s="6">
        <v>2.2799999999999998</v>
      </c>
      <c r="H55" s="4">
        <v>2501</v>
      </c>
      <c r="I55" s="4">
        <v>5000</v>
      </c>
      <c r="J55" s="5">
        <v>20</v>
      </c>
      <c r="K55" s="3">
        <f>F55*1.113</f>
        <v>2.5376399999999997</v>
      </c>
      <c r="L55" s="7"/>
    </row>
    <row r="56" spans="3:12" x14ac:dyDescent="0.25">
      <c r="C56" s="4">
        <v>5001</v>
      </c>
      <c r="D56" s="4">
        <v>10000</v>
      </c>
      <c r="E56" s="5">
        <v>30</v>
      </c>
      <c r="F56" s="6">
        <v>2.82</v>
      </c>
      <c r="H56" s="4">
        <v>5001</v>
      </c>
      <c r="I56" s="4">
        <v>10000</v>
      </c>
      <c r="J56" s="5">
        <v>30</v>
      </c>
      <c r="K56" s="3">
        <f>F56*1.13</f>
        <v>3.1865999999999994</v>
      </c>
      <c r="L56" s="7"/>
    </row>
    <row r="57" spans="3:12" x14ac:dyDescent="0.25">
      <c r="C57" s="4">
        <v>10001</v>
      </c>
      <c r="D57" s="4">
        <v>15000</v>
      </c>
      <c r="E57" s="5">
        <v>40</v>
      </c>
      <c r="F57" s="6">
        <v>3.62</v>
      </c>
      <c r="H57" s="4">
        <v>10001</v>
      </c>
      <c r="I57" s="4">
        <v>15000</v>
      </c>
      <c r="J57" s="5">
        <v>40</v>
      </c>
      <c r="K57" s="3">
        <f>F57*1.19</f>
        <v>4.3078000000000003</v>
      </c>
      <c r="L57" s="7"/>
    </row>
    <row r="58" spans="3:12" x14ac:dyDescent="0.25">
      <c r="C58" s="4">
        <v>15001</v>
      </c>
      <c r="D58" s="4">
        <v>99999999</v>
      </c>
      <c r="E58" s="5">
        <v>50</v>
      </c>
      <c r="F58" s="6">
        <v>4.3499999999999996</v>
      </c>
      <c r="H58" s="4">
        <v>15001</v>
      </c>
      <c r="I58" s="4">
        <v>99999999</v>
      </c>
      <c r="J58" s="5">
        <v>50</v>
      </c>
      <c r="K58" s="3">
        <f>F58*1.18</f>
        <v>5.1329999999999991</v>
      </c>
      <c r="L58" s="7"/>
    </row>
    <row r="60" spans="3:12" x14ac:dyDescent="0.25">
      <c r="C60" s="36" t="s">
        <v>6</v>
      </c>
      <c r="D60" s="36"/>
      <c r="E60" s="36"/>
      <c r="F60" s="36"/>
      <c r="G60" s="36"/>
      <c r="H60" s="36"/>
      <c r="I60" s="36"/>
      <c r="J60" s="36"/>
      <c r="K60" s="36"/>
    </row>
    <row r="61" spans="3:12" x14ac:dyDescent="0.25">
      <c r="C61" s="37" t="s">
        <v>2</v>
      </c>
      <c r="D61" s="37"/>
      <c r="E61" s="37"/>
      <c r="F61" s="37"/>
      <c r="H61" s="38" t="s">
        <v>3</v>
      </c>
      <c r="I61" s="38"/>
      <c r="J61" s="38"/>
      <c r="K61" s="38"/>
    </row>
    <row r="62" spans="3:12" x14ac:dyDescent="0.25">
      <c r="C62" s="2" t="s">
        <v>4</v>
      </c>
      <c r="D62" s="3" t="s">
        <v>5</v>
      </c>
      <c r="E62" s="3" t="s">
        <v>7</v>
      </c>
      <c r="F62" s="3"/>
      <c r="H62" s="2" t="s">
        <v>4</v>
      </c>
      <c r="I62" s="3"/>
      <c r="J62" s="3" t="s">
        <v>7</v>
      </c>
      <c r="K62" s="3"/>
    </row>
    <row r="63" spans="3:12" x14ac:dyDescent="0.25">
      <c r="C63" s="4">
        <v>0</v>
      </c>
      <c r="D63" s="4">
        <v>5000</v>
      </c>
      <c r="E63" s="5">
        <v>22</v>
      </c>
      <c r="F63" s="8">
        <v>6.64</v>
      </c>
      <c r="H63" s="4">
        <v>0</v>
      </c>
      <c r="I63" s="4">
        <v>5000</v>
      </c>
      <c r="J63" s="5">
        <v>22</v>
      </c>
      <c r="K63" s="3">
        <f>F63*1.07</f>
        <v>7.1048</v>
      </c>
    </row>
    <row r="64" spans="3:12" x14ac:dyDescent="0.25">
      <c r="C64" s="4">
        <v>5001</v>
      </c>
      <c r="D64" s="4">
        <v>10000</v>
      </c>
      <c r="E64" s="5">
        <v>25</v>
      </c>
      <c r="F64" s="8">
        <v>7.07</v>
      </c>
      <c r="H64" s="4">
        <v>5001</v>
      </c>
      <c r="I64" s="4">
        <v>10000</v>
      </c>
      <c r="J64" s="5">
        <v>25</v>
      </c>
      <c r="K64" s="3">
        <f>F64*1.09</f>
        <v>7.7063000000000006</v>
      </c>
    </row>
    <row r="65" spans="1:23" x14ac:dyDescent="0.25">
      <c r="C65" s="4">
        <v>10001</v>
      </c>
      <c r="D65" s="4">
        <v>25000</v>
      </c>
      <c r="E65" s="5">
        <v>35</v>
      </c>
      <c r="F65" s="8">
        <v>7.86</v>
      </c>
      <c r="H65" s="4">
        <v>10001</v>
      </c>
      <c r="I65" s="4">
        <v>25000</v>
      </c>
      <c r="J65" s="5">
        <v>35</v>
      </c>
      <c r="K65" s="3">
        <f>F65*1.088</f>
        <v>8.5516800000000011</v>
      </c>
    </row>
    <row r="66" spans="1:23" x14ac:dyDescent="0.25">
      <c r="C66" s="4">
        <v>25001</v>
      </c>
      <c r="D66" s="4">
        <v>99999999</v>
      </c>
      <c r="E66" s="5">
        <v>40</v>
      </c>
      <c r="F66" s="8">
        <v>8.66</v>
      </c>
      <c r="H66" s="4">
        <v>25001</v>
      </c>
      <c r="I66" s="4">
        <v>99999999</v>
      </c>
      <c r="J66" s="5">
        <v>40</v>
      </c>
      <c r="K66" s="3">
        <f>F66*1.19</f>
        <v>10.305400000000001</v>
      </c>
    </row>
    <row r="69" spans="1:23" ht="15.75" thickBot="1" x14ac:dyDescent="0.3">
      <c r="A69" s="36" t="s">
        <v>8</v>
      </c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</row>
    <row r="70" spans="1:23" ht="15.75" thickBot="1" x14ac:dyDescent="0.3">
      <c r="A70" s="32" t="s">
        <v>9</v>
      </c>
      <c r="B70" s="33"/>
      <c r="C70" s="33"/>
      <c r="D70" s="33"/>
      <c r="E70" s="33"/>
      <c r="F70" s="34"/>
      <c r="G70" s="1"/>
      <c r="H70" s="32" t="s">
        <v>10</v>
      </c>
      <c r="I70" s="33"/>
      <c r="J70" s="33"/>
      <c r="K70" s="33"/>
      <c r="L70" s="33"/>
      <c r="M70" s="34"/>
    </row>
    <row r="71" spans="1:23" x14ac:dyDescent="0.25">
      <c r="A71" s="30" t="s">
        <v>11</v>
      </c>
      <c r="B71" s="31"/>
      <c r="C71" s="1" t="s">
        <v>2</v>
      </c>
      <c r="D71" s="1" t="s">
        <v>3</v>
      </c>
      <c r="E71" s="1"/>
      <c r="F71" s="9" t="s">
        <v>12</v>
      </c>
      <c r="H71" s="30" t="s">
        <v>11</v>
      </c>
      <c r="I71" s="31"/>
      <c r="J71" s="10"/>
      <c r="K71" s="1" t="s">
        <v>2</v>
      </c>
      <c r="L71" s="1" t="s">
        <v>3</v>
      </c>
      <c r="M71" s="9" t="s">
        <v>12</v>
      </c>
      <c r="U71" s="7"/>
      <c r="V71" s="7"/>
      <c r="W71" s="7"/>
    </row>
    <row r="72" spans="1:23" x14ac:dyDescent="0.25">
      <c r="A72" s="11">
        <v>500</v>
      </c>
      <c r="B72" s="12" t="s">
        <v>1</v>
      </c>
      <c r="C72" s="13">
        <f>A72*(F53/1000)+E53</f>
        <v>10.585000000000001</v>
      </c>
      <c r="D72" s="13">
        <f>A72*(K53/1000)+J53</f>
        <v>10.6318</v>
      </c>
      <c r="E72" s="13"/>
      <c r="F72" s="14">
        <f>D72-C72</f>
        <v>4.6799999999999287E-2</v>
      </c>
      <c r="H72" s="15">
        <v>8000</v>
      </c>
      <c r="I72" s="12" t="s">
        <v>1</v>
      </c>
      <c r="J72" s="12"/>
      <c r="K72" s="16">
        <f>H72*(F56/1000)+E56</f>
        <v>52.56</v>
      </c>
      <c r="L72" s="13">
        <f>H72*(K56/1000)+J56</f>
        <v>55.492799999999995</v>
      </c>
      <c r="M72" s="14">
        <f>L72-K72</f>
        <v>2.9327999999999932</v>
      </c>
      <c r="U72" s="7"/>
      <c r="V72" s="7"/>
      <c r="W72" s="7"/>
    </row>
    <row r="73" spans="1:23" x14ac:dyDescent="0.25">
      <c r="A73" s="11"/>
      <c r="B73" s="12" t="s">
        <v>6</v>
      </c>
      <c r="C73" s="17">
        <f>A72*(F63/1000)+E63</f>
        <v>25.32</v>
      </c>
      <c r="D73" s="17">
        <f>A72*(K63/1000)+J63</f>
        <v>25.552399999999999</v>
      </c>
      <c r="E73" s="17"/>
      <c r="F73" s="18">
        <f>D73-C73</f>
        <v>0.23239999999999839</v>
      </c>
      <c r="H73" s="11"/>
      <c r="I73" s="12" t="s">
        <v>6</v>
      </c>
      <c r="J73" s="12"/>
      <c r="K73" s="19">
        <f>H72*(F64/1000)+E64</f>
        <v>81.56</v>
      </c>
      <c r="L73" s="17">
        <f>H72*(K64/1000)+J64</f>
        <v>86.650400000000005</v>
      </c>
      <c r="M73" s="18">
        <f>L73-K73</f>
        <v>5.0904000000000025</v>
      </c>
      <c r="U73" s="7"/>
      <c r="V73" s="7"/>
      <c r="W73" s="7"/>
    </row>
    <row r="74" spans="1:23" ht="15.75" thickBot="1" x14ac:dyDescent="0.3">
      <c r="A74" s="11"/>
      <c r="B74" s="12" t="s">
        <v>13</v>
      </c>
      <c r="C74" s="20">
        <v>24</v>
      </c>
      <c r="D74" s="20">
        <v>25</v>
      </c>
      <c r="E74" s="20"/>
      <c r="F74" s="21">
        <f>D74-C74</f>
        <v>1</v>
      </c>
      <c r="H74" s="11"/>
      <c r="I74" s="12" t="s">
        <v>13</v>
      </c>
      <c r="J74" s="12"/>
      <c r="K74" s="22">
        <v>24</v>
      </c>
      <c r="L74" s="20">
        <v>25</v>
      </c>
      <c r="M74" s="21">
        <f>L74-K74</f>
        <v>1</v>
      </c>
      <c r="U74" s="7"/>
      <c r="V74" s="7"/>
      <c r="W74" s="7"/>
    </row>
    <row r="75" spans="1:23" ht="16.5" thickTop="1" thickBot="1" x14ac:dyDescent="0.3">
      <c r="A75" s="23"/>
      <c r="B75" s="24"/>
      <c r="C75" s="25">
        <f>SUM(C72:C74)</f>
        <v>59.905000000000001</v>
      </c>
      <c r="D75" s="25">
        <f>SUM(D72:D74)</f>
        <v>61.184199999999997</v>
      </c>
      <c r="E75" s="25"/>
      <c r="F75" s="26">
        <f>SUM(F72:F74)</f>
        <v>1.2791999999999977</v>
      </c>
      <c r="H75" s="23"/>
      <c r="I75" s="24"/>
      <c r="J75" s="24"/>
      <c r="K75" s="25">
        <f>SUM(K72:K74)</f>
        <v>158.12</v>
      </c>
      <c r="L75" s="25">
        <f>SUM(L72:L74)</f>
        <v>167.14320000000001</v>
      </c>
      <c r="M75" s="26">
        <f>SUM(M72:M74)</f>
        <v>9.0231999999999957</v>
      </c>
      <c r="U75" s="7"/>
      <c r="V75" s="7"/>
      <c r="W75" s="7"/>
    </row>
    <row r="76" spans="1:23" ht="15.75" thickBot="1" x14ac:dyDescent="0.3">
      <c r="C76" s="19"/>
      <c r="D76" s="19"/>
      <c r="E76" s="19"/>
      <c r="F76" s="19"/>
      <c r="K76" s="19"/>
      <c r="U76" s="7"/>
      <c r="V76" s="7"/>
      <c r="W76" s="7"/>
    </row>
    <row r="77" spans="1:23" ht="15.75" thickBot="1" x14ac:dyDescent="0.3">
      <c r="A77" s="32" t="s">
        <v>14</v>
      </c>
      <c r="B77" s="33"/>
      <c r="C77" s="33"/>
      <c r="D77" s="33"/>
      <c r="E77" s="33"/>
      <c r="F77" s="34"/>
      <c r="H77" s="32" t="s">
        <v>15</v>
      </c>
      <c r="I77" s="33"/>
      <c r="J77" s="33"/>
      <c r="K77" s="33"/>
      <c r="L77" s="33"/>
      <c r="M77" s="34"/>
      <c r="U77" s="7"/>
      <c r="W77" s="7"/>
    </row>
    <row r="78" spans="1:23" x14ac:dyDescent="0.25">
      <c r="A78" s="30" t="s">
        <v>11</v>
      </c>
      <c r="B78" s="31"/>
      <c r="C78" s="1" t="s">
        <v>2</v>
      </c>
      <c r="D78" s="1" t="s">
        <v>3</v>
      </c>
      <c r="E78" s="1"/>
      <c r="F78" s="9" t="s">
        <v>12</v>
      </c>
      <c r="H78" s="30" t="s">
        <v>11</v>
      </c>
      <c r="I78" s="31"/>
      <c r="J78" s="10"/>
      <c r="K78" s="1" t="s">
        <v>2</v>
      </c>
      <c r="L78" s="1" t="s">
        <v>3</v>
      </c>
      <c r="M78" s="9" t="s">
        <v>12</v>
      </c>
      <c r="U78" s="7"/>
    </row>
    <row r="79" spans="1:23" x14ac:dyDescent="0.25">
      <c r="A79" s="15">
        <v>2000</v>
      </c>
      <c r="B79" s="12" t="s">
        <v>1</v>
      </c>
      <c r="C79" s="16">
        <f>A79*(F54/1000)+E54</f>
        <v>13.48</v>
      </c>
      <c r="D79" s="13">
        <f>A79*(K54/1000)+J54</f>
        <v>13.827999999999999</v>
      </c>
      <c r="E79" s="13"/>
      <c r="F79" s="27">
        <f>D79-C79</f>
        <v>0.34799999999999898</v>
      </c>
      <c r="H79" s="15">
        <v>12000</v>
      </c>
      <c r="I79" s="12" t="s">
        <v>1</v>
      </c>
      <c r="J79" s="12"/>
      <c r="K79" s="16">
        <f>H79*(F57/1000)+E57</f>
        <v>83.44</v>
      </c>
      <c r="L79" s="13">
        <f>H79*(K57/1000)+J57</f>
        <v>91.693600000000004</v>
      </c>
      <c r="M79" s="14">
        <f>L79-K79</f>
        <v>8.2536000000000058</v>
      </c>
      <c r="U79" s="7"/>
      <c r="V79" s="7"/>
      <c r="W79" s="7"/>
    </row>
    <row r="80" spans="1:23" x14ac:dyDescent="0.25">
      <c r="A80" s="11"/>
      <c r="B80" s="12" t="s">
        <v>6</v>
      </c>
      <c r="C80" s="19">
        <f>A79*(F63/1000)+E63</f>
        <v>35.28</v>
      </c>
      <c r="D80" s="17">
        <f>A79*(K63/1000)+J63</f>
        <v>36.209600000000002</v>
      </c>
      <c r="E80" s="17"/>
      <c r="F80" s="28">
        <f>D80-C80</f>
        <v>0.92960000000000065</v>
      </c>
      <c r="H80" s="11"/>
      <c r="I80" s="12" t="s">
        <v>6</v>
      </c>
      <c r="J80" s="12"/>
      <c r="K80" s="19">
        <f>H79*(F65/1000)+E65</f>
        <v>129.32</v>
      </c>
      <c r="L80" s="17">
        <f>H79*(K65/1000)+J65</f>
        <v>137.62016</v>
      </c>
      <c r="M80" s="18">
        <f>L80-K80</f>
        <v>8.3001600000000053</v>
      </c>
      <c r="U80" s="7"/>
      <c r="V80" s="7"/>
      <c r="W80" s="7"/>
    </row>
    <row r="81" spans="1:23" ht="15.75" thickBot="1" x14ac:dyDescent="0.3">
      <c r="A81" s="11"/>
      <c r="B81" s="12" t="s">
        <v>13</v>
      </c>
      <c r="C81" s="22">
        <v>24</v>
      </c>
      <c r="D81" s="20">
        <v>25</v>
      </c>
      <c r="E81" s="20"/>
      <c r="F81" s="29">
        <f>D81-C81</f>
        <v>1</v>
      </c>
      <c r="H81" s="11"/>
      <c r="I81" s="12" t="s">
        <v>13</v>
      </c>
      <c r="J81" s="12"/>
      <c r="K81" s="22">
        <v>24</v>
      </c>
      <c r="L81" s="20">
        <v>25</v>
      </c>
      <c r="M81" s="21">
        <f>L81-K81</f>
        <v>1</v>
      </c>
      <c r="U81" s="7"/>
      <c r="V81" s="7"/>
      <c r="W81" s="7"/>
    </row>
    <row r="82" spans="1:23" ht="16.5" thickTop="1" thickBot="1" x14ac:dyDescent="0.3">
      <c r="A82" s="23"/>
      <c r="B82" s="24"/>
      <c r="C82" s="25">
        <f>SUM(C79:C81)</f>
        <v>72.760000000000005</v>
      </c>
      <c r="D82" s="25">
        <f>SUM(D79:D81)</f>
        <v>75.037599999999998</v>
      </c>
      <c r="E82" s="25"/>
      <c r="F82" s="26">
        <f>SUM(F79:F81)</f>
        <v>2.2775999999999996</v>
      </c>
      <c r="H82" s="23"/>
      <c r="I82" s="24"/>
      <c r="J82" s="24"/>
      <c r="K82" s="25">
        <f>SUM(K79:K81)</f>
        <v>236.76</v>
      </c>
      <c r="L82" s="25">
        <f>SUM(L79:L81)</f>
        <v>254.31376</v>
      </c>
      <c r="M82" s="26">
        <f>SUM(M79:M81)</f>
        <v>17.553760000000011</v>
      </c>
      <c r="U82" s="7"/>
      <c r="V82" s="7"/>
      <c r="W82" s="7"/>
    </row>
    <row r="83" spans="1:23" ht="15.75" thickBot="1" x14ac:dyDescent="0.3">
      <c r="C83" s="19"/>
      <c r="D83" s="19"/>
      <c r="E83" s="19"/>
      <c r="F83" s="19"/>
      <c r="K83" s="19"/>
      <c r="M83" s="19"/>
      <c r="W83" s="7"/>
    </row>
    <row r="84" spans="1:23" ht="15.75" thickBot="1" x14ac:dyDescent="0.3">
      <c r="A84" s="32" t="s">
        <v>16</v>
      </c>
      <c r="B84" s="33"/>
      <c r="C84" s="33"/>
      <c r="D84" s="33"/>
      <c r="E84" s="33"/>
      <c r="F84" s="34"/>
      <c r="H84" s="32" t="s">
        <v>17</v>
      </c>
      <c r="I84" s="33"/>
      <c r="J84" s="33"/>
      <c r="K84" s="33"/>
      <c r="L84" s="33"/>
      <c r="M84" s="34"/>
    </row>
    <row r="85" spans="1:23" x14ac:dyDescent="0.25">
      <c r="A85" s="30" t="s">
        <v>11</v>
      </c>
      <c r="B85" s="31"/>
      <c r="C85" s="1" t="s">
        <v>2</v>
      </c>
      <c r="D85" s="1" t="s">
        <v>3</v>
      </c>
      <c r="E85" s="1"/>
      <c r="F85" s="9" t="s">
        <v>12</v>
      </c>
      <c r="H85" s="30" t="s">
        <v>11</v>
      </c>
      <c r="I85" s="31"/>
      <c r="J85" s="10"/>
      <c r="K85" s="1" t="s">
        <v>2</v>
      </c>
      <c r="L85" s="1" t="s">
        <v>3</v>
      </c>
      <c r="M85" s="9" t="s">
        <v>12</v>
      </c>
    </row>
    <row r="86" spans="1:23" x14ac:dyDescent="0.25">
      <c r="A86" s="15">
        <v>4000</v>
      </c>
      <c r="B86" s="12" t="s">
        <v>1</v>
      </c>
      <c r="C86" s="16">
        <f>A86*(F55/1000)+E55</f>
        <v>29.119999999999997</v>
      </c>
      <c r="D86" s="13">
        <f>A86*(K55/1000)+J55</f>
        <v>30.150559999999999</v>
      </c>
      <c r="E86" s="13"/>
      <c r="F86" s="27">
        <f>D86-C86</f>
        <v>1.0305600000000013</v>
      </c>
      <c r="H86" s="15">
        <v>25000</v>
      </c>
      <c r="I86" s="12" t="s">
        <v>1</v>
      </c>
      <c r="J86" s="12"/>
      <c r="K86" s="16">
        <f>H86*(F58/1000)+E58</f>
        <v>158.75</v>
      </c>
      <c r="L86" s="13">
        <f>H86*(K58/1000)+J58</f>
        <v>178.32499999999999</v>
      </c>
      <c r="M86" s="14">
        <f>L86-K86</f>
        <v>19.574999999999989</v>
      </c>
      <c r="W86" s="7"/>
    </row>
    <row r="87" spans="1:23" x14ac:dyDescent="0.25">
      <c r="A87" s="11"/>
      <c r="B87" s="12" t="s">
        <v>6</v>
      </c>
      <c r="C87" s="19">
        <f>A86*(F63/1000)+E63</f>
        <v>48.56</v>
      </c>
      <c r="D87" s="17">
        <f>A86*(K63/1000)+J63</f>
        <v>50.419200000000004</v>
      </c>
      <c r="E87" s="17"/>
      <c r="F87" s="28">
        <f>D87-C87</f>
        <v>1.8592000000000013</v>
      </c>
      <c r="H87" s="11"/>
      <c r="I87" s="12" t="s">
        <v>6</v>
      </c>
      <c r="J87" s="12"/>
      <c r="K87" s="19">
        <f>H86*(F66/1000)+E66</f>
        <v>256.5</v>
      </c>
      <c r="L87" s="17">
        <f>H86*(K66/1000)+J66</f>
        <v>297.63500000000005</v>
      </c>
      <c r="M87" s="18">
        <f>L87-K87</f>
        <v>41.135000000000048</v>
      </c>
    </row>
    <row r="88" spans="1:23" ht="15.75" thickBot="1" x14ac:dyDescent="0.3">
      <c r="A88" s="11"/>
      <c r="B88" s="12" t="s">
        <v>13</v>
      </c>
      <c r="C88" s="22">
        <v>24</v>
      </c>
      <c r="D88" s="20">
        <v>25</v>
      </c>
      <c r="E88" s="20"/>
      <c r="F88" s="29">
        <f>D88-C88</f>
        <v>1</v>
      </c>
      <c r="H88" s="11"/>
      <c r="I88" s="12" t="s">
        <v>13</v>
      </c>
      <c r="J88" s="12"/>
      <c r="K88" s="22">
        <v>24</v>
      </c>
      <c r="L88" s="20">
        <v>25</v>
      </c>
      <c r="M88" s="21">
        <f>L88-K88</f>
        <v>1</v>
      </c>
    </row>
    <row r="89" spans="1:23" ht="16.5" thickTop="1" thickBot="1" x14ac:dyDescent="0.3">
      <c r="A89" s="23"/>
      <c r="B89" s="24"/>
      <c r="C89" s="25">
        <f>SUM(C86:C88)</f>
        <v>101.68</v>
      </c>
      <c r="D89" s="25">
        <f>SUM(D86:D88)</f>
        <v>105.56976</v>
      </c>
      <c r="E89" s="25"/>
      <c r="F89" s="26">
        <f>SUM(F86:F88)</f>
        <v>3.8897600000000025</v>
      </c>
      <c r="H89" s="23"/>
      <c r="I89" s="24"/>
      <c r="J89" s="24"/>
      <c r="K89" s="25">
        <f>SUM(K86:K88)</f>
        <v>439.25</v>
      </c>
      <c r="L89" s="25">
        <f>SUM(L86:L88)</f>
        <v>500.96000000000004</v>
      </c>
      <c r="M89" s="26">
        <f>SUM(M86:M88)</f>
        <v>61.710000000000036</v>
      </c>
    </row>
    <row r="96" spans="1:23" ht="21" x14ac:dyDescent="0.35">
      <c r="B96" s="35" t="s">
        <v>19</v>
      </c>
      <c r="C96" s="35"/>
      <c r="D96" s="35"/>
      <c r="E96" s="35"/>
      <c r="F96" s="35"/>
      <c r="G96" s="35"/>
      <c r="H96" s="35"/>
      <c r="I96" s="35"/>
      <c r="J96" s="35"/>
      <c r="K96" s="35"/>
      <c r="L96" s="35"/>
    </row>
    <row r="98" spans="3:12" x14ac:dyDescent="0.25">
      <c r="C98" s="36" t="s">
        <v>1</v>
      </c>
      <c r="D98" s="36"/>
      <c r="E98" s="36"/>
      <c r="F98" s="36"/>
      <c r="G98" s="36"/>
      <c r="H98" s="36"/>
      <c r="I98" s="36"/>
      <c r="J98" s="36"/>
      <c r="K98" s="36"/>
    </row>
    <row r="99" spans="3:12" x14ac:dyDescent="0.25">
      <c r="C99" s="37" t="s">
        <v>2</v>
      </c>
      <c r="D99" s="37"/>
      <c r="E99" s="37"/>
      <c r="F99" s="37"/>
      <c r="H99" s="38" t="s">
        <v>3</v>
      </c>
      <c r="I99" s="38"/>
      <c r="J99" s="38"/>
      <c r="K99" s="38"/>
    </row>
    <row r="100" spans="3:12" x14ac:dyDescent="0.25">
      <c r="C100" s="2" t="s">
        <v>4</v>
      </c>
      <c r="D100" s="3"/>
      <c r="E100" s="3" t="s">
        <v>5</v>
      </c>
      <c r="F100" s="3"/>
      <c r="H100" s="2" t="s">
        <v>4</v>
      </c>
      <c r="I100" s="3"/>
      <c r="J100" s="3" t="s">
        <v>5</v>
      </c>
      <c r="K100" s="3"/>
    </row>
    <row r="101" spans="3:12" x14ac:dyDescent="0.25">
      <c r="C101" s="4">
        <v>0</v>
      </c>
      <c r="D101" s="4">
        <v>1250</v>
      </c>
      <c r="E101" s="5">
        <v>30</v>
      </c>
      <c r="F101" s="6">
        <v>1.27</v>
      </c>
      <c r="H101" s="4">
        <v>0</v>
      </c>
      <c r="I101" s="4">
        <v>1250</v>
      </c>
      <c r="J101" s="5">
        <v>35</v>
      </c>
      <c r="K101" s="3">
        <f>F101*1.19</f>
        <v>1.5112999999999999</v>
      </c>
      <c r="L101" s="7"/>
    </row>
    <row r="102" spans="3:12" x14ac:dyDescent="0.25">
      <c r="C102" s="4">
        <v>1251</v>
      </c>
      <c r="D102" s="4">
        <v>2500</v>
      </c>
      <c r="E102" s="5">
        <v>40</v>
      </c>
      <c r="F102" s="6">
        <v>1.86</v>
      </c>
      <c r="H102" s="4">
        <v>1251</v>
      </c>
      <c r="I102" s="4">
        <v>2500</v>
      </c>
      <c r="J102" s="5">
        <v>45</v>
      </c>
      <c r="K102" s="3">
        <f>F102*1.23</f>
        <v>2.2878000000000003</v>
      </c>
      <c r="L102" s="7"/>
    </row>
    <row r="103" spans="3:12" x14ac:dyDescent="0.25">
      <c r="C103" s="4">
        <v>2501</v>
      </c>
      <c r="D103" s="4">
        <v>5000</v>
      </c>
      <c r="E103" s="5">
        <v>50</v>
      </c>
      <c r="F103" s="6">
        <v>2.38</v>
      </c>
      <c r="H103" s="4">
        <v>2501</v>
      </c>
      <c r="I103" s="4">
        <v>5000</v>
      </c>
      <c r="J103" s="5">
        <v>55</v>
      </c>
      <c r="K103" s="3">
        <f>F103*1.26</f>
        <v>2.9987999999999997</v>
      </c>
      <c r="L103" s="7"/>
    </row>
    <row r="104" spans="3:12" x14ac:dyDescent="0.25">
      <c r="C104" s="4">
        <v>5001</v>
      </c>
      <c r="D104" s="4">
        <v>10000</v>
      </c>
      <c r="E104" s="5">
        <v>100</v>
      </c>
      <c r="F104" s="6">
        <v>3.15</v>
      </c>
      <c r="H104" s="4">
        <v>5001</v>
      </c>
      <c r="I104" s="4">
        <v>10000</v>
      </c>
      <c r="J104" s="5">
        <v>110</v>
      </c>
      <c r="K104" s="3">
        <f>F104*1.28</f>
        <v>4.032</v>
      </c>
      <c r="L104" s="7"/>
    </row>
    <row r="105" spans="3:12" x14ac:dyDescent="0.25">
      <c r="C105" s="4">
        <v>10001</v>
      </c>
      <c r="D105" s="4">
        <v>15000</v>
      </c>
      <c r="E105" s="5">
        <v>200</v>
      </c>
      <c r="F105" s="6">
        <v>4.1100000000000003</v>
      </c>
      <c r="H105" s="4">
        <v>10001</v>
      </c>
      <c r="I105" s="4">
        <v>15000</v>
      </c>
      <c r="J105" s="5">
        <v>215</v>
      </c>
      <c r="K105" s="3">
        <f>F105*1.31</f>
        <v>5.384100000000001</v>
      </c>
      <c r="L105" s="7"/>
    </row>
    <row r="106" spans="3:12" x14ac:dyDescent="0.25">
      <c r="C106" s="4">
        <v>15001</v>
      </c>
      <c r="D106" s="4">
        <v>99999999</v>
      </c>
      <c r="E106" s="5">
        <v>300</v>
      </c>
      <c r="F106" s="6">
        <v>5</v>
      </c>
      <c r="H106" s="4">
        <v>15001</v>
      </c>
      <c r="I106" s="4">
        <v>99999999</v>
      </c>
      <c r="J106" s="5">
        <v>320</v>
      </c>
      <c r="K106" s="3">
        <f>F106*1.35</f>
        <v>6.75</v>
      </c>
      <c r="L106" s="7"/>
    </row>
    <row r="108" spans="3:12" x14ac:dyDescent="0.25">
      <c r="C108" s="36" t="s">
        <v>6</v>
      </c>
      <c r="D108" s="36"/>
      <c r="E108" s="36"/>
      <c r="F108" s="36"/>
      <c r="G108" s="36"/>
      <c r="H108" s="36"/>
      <c r="I108" s="36"/>
      <c r="J108" s="36"/>
      <c r="K108" s="36"/>
    </row>
    <row r="109" spans="3:12" x14ac:dyDescent="0.25">
      <c r="C109" s="37" t="s">
        <v>2</v>
      </c>
      <c r="D109" s="37"/>
      <c r="E109" s="37"/>
      <c r="F109" s="37"/>
      <c r="H109" s="38" t="s">
        <v>3</v>
      </c>
      <c r="I109" s="38"/>
      <c r="J109" s="38"/>
      <c r="K109" s="38"/>
    </row>
    <row r="110" spans="3:12" x14ac:dyDescent="0.25">
      <c r="C110" s="2" t="s">
        <v>4</v>
      </c>
      <c r="D110" s="3" t="s">
        <v>5</v>
      </c>
      <c r="E110" s="3" t="s">
        <v>7</v>
      </c>
      <c r="F110" s="3"/>
      <c r="H110" s="2" t="s">
        <v>4</v>
      </c>
      <c r="I110" s="3"/>
      <c r="J110" s="3" t="s">
        <v>7</v>
      </c>
      <c r="K110" s="3"/>
    </row>
    <row r="111" spans="3:12" x14ac:dyDescent="0.25">
      <c r="C111" s="4">
        <v>0</v>
      </c>
      <c r="D111" s="4">
        <v>5000</v>
      </c>
      <c r="E111" s="5">
        <v>40</v>
      </c>
      <c r="F111" s="8">
        <v>6.95</v>
      </c>
      <c r="H111" s="4">
        <v>0</v>
      </c>
      <c r="I111" s="4">
        <v>5000</v>
      </c>
      <c r="J111" s="5">
        <v>45</v>
      </c>
      <c r="K111" s="3">
        <f>F111*1.13</f>
        <v>7.8534999999999995</v>
      </c>
    </row>
    <row r="112" spans="3:12" x14ac:dyDescent="0.25">
      <c r="C112" s="4">
        <v>5001</v>
      </c>
      <c r="D112" s="4">
        <v>10000</v>
      </c>
      <c r="E112" s="5">
        <v>60</v>
      </c>
      <c r="F112" s="8">
        <v>7.39</v>
      </c>
      <c r="H112" s="4">
        <v>5001</v>
      </c>
      <c r="I112" s="4">
        <v>10000</v>
      </c>
      <c r="J112" s="5">
        <v>65</v>
      </c>
      <c r="K112" s="3">
        <f>F112*1.14</f>
        <v>8.4245999999999981</v>
      </c>
    </row>
    <row r="113" spans="1:22" x14ac:dyDescent="0.25">
      <c r="C113" s="4">
        <v>10001</v>
      </c>
      <c r="D113" s="4">
        <v>25000</v>
      </c>
      <c r="E113" s="5">
        <v>100</v>
      </c>
      <c r="F113" s="8">
        <v>8.5399999999999991</v>
      </c>
      <c r="H113" s="4">
        <v>10001</v>
      </c>
      <c r="I113" s="4">
        <v>25000</v>
      </c>
      <c r="J113" s="5">
        <v>105</v>
      </c>
      <c r="K113" s="3">
        <f>F113*1.16</f>
        <v>9.9063999999999979</v>
      </c>
    </row>
    <row r="114" spans="1:22" x14ac:dyDescent="0.25">
      <c r="C114" s="4">
        <v>25001</v>
      </c>
      <c r="D114" s="4">
        <v>99999999</v>
      </c>
      <c r="E114" s="5">
        <v>120</v>
      </c>
      <c r="F114" s="8">
        <v>9.75</v>
      </c>
      <c r="H114" s="4">
        <v>25001</v>
      </c>
      <c r="I114" s="4">
        <v>99999999</v>
      </c>
      <c r="J114" s="5">
        <v>125</v>
      </c>
      <c r="K114" s="3">
        <f>F114*1.2</f>
        <v>11.7</v>
      </c>
    </row>
    <row r="117" spans="1:22" ht="15.75" thickBot="1" x14ac:dyDescent="0.3">
      <c r="A117" s="36" t="s">
        <v>8</v>
      </c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</row>
    <row r="118" spans="1:22" ht="15.75" thickBot="1" x14ac:dyDescent="0.3">
      <c r="A118" s="32" t="s">
        <v>9</v>
      </c>
      <c r="B118" s="33"/>
      <c r="C118" s="33"/>
      <c r="D118" s="33"/>
      <c r="E118" s="33"/>
      <c r="F118" s="34"/>
      <c r="G118" s="1"/>
      <c r="H118" s="32" t="s">
        <v>10</v>
      </c>
      <c r="I118" s="33"/>
      <c r="J118" s="33"/>
      <c r="K118" s="33"/>
      <c r="L118" s="33"/>
      <c r="M118" s="34"/>
    </row>
    <row r="119" spans="1:22" x14ac:dyDescent="0.25">
      <c r="A119" s="30" t="s">
        <v>11</v>
      </c>
      <c r="B119" s="31"/>
      <c r="C119" s="1" t="s">
        <v>2</v>
      </c>
      <c r="D119" s="1" t="s">
        <v>3</v>
      </c>
      <c r="E119" s="1"/>
      <c r="F119" s="9" t="s">
        <v>12</v>
      </c>
      <c r="H119" s="30" t="s">
        <v>11</v>
      </c>
      <c r="I119" s="31"/>
      <c r="J119" s="10"/>
      <c r="K119" s="1" t="s">
        <v>2</v>
      </c>
      <c r="L119" s="1" t="s">
        <v>3</v>
      </c>
      <c r="M119" s="9" t="s">
        <v>12</v>
      </c>
    </row>
    <row r="120" spans="1:22" x14ac:dyDescent="0.25">
      <c r="A120" s="11">
        <v>500</v>
      </c>
      <c r="B120" s="12" t="s">
        <v>1</v>
      </c>
      <c r="C120" s="13">
        <f>A120*(F101/1000)+E101</f>
        <v>30.635000000000002</v>
      </c>
      <c r="D120" s="13">
        <f>A120*(K101/1000)+J101</f>
        <v>35.755650000000003</v>
      </c>
      <c r="E120" s="13"/>
      <c r="F120" s="14">
        <f>D120-C120</f>
        <v>5.1206500000000013</v>
      </c>
      <c r="H120" s="15">
        <v>8000</v>
      </c>
      <c r="I120" s="12" t="s">
        <v>1</v>
      </c>
      <c r="J120" s="12"/>
      <c r="K120" s="16">
        <f>H120*(F104/1000)+E104</f>
        <v>125.2</v>
      </c>
      <c r="L120" s="13">
        <f>H120*(K104/1000)+J104</f>
        <v>142.256</v>
      </c>
      <c r="M120" s="14">
        <f>L120-K120</f>
        <v>17.055999999999997</v>
      </c>
    </row>
    <row r="121" spans="1:22" x14ac:dyDescent="0.25">
      <c r="A121" s="11"/>
      <c r="B121" s="12" t="s">
        <v>6</v>
      </c>
      <c r="C121" s="17">
        <f>A120*(F111/1000)+E111</f>
        <v>43.475000000000001</v>
      </c>
      <c r="D121" s="17">
        <f>A120*(K111/1000)+J111</f>
        <v>48.926749999999998</v>
      </c>
      <c r="E121" s="17"/>
      <c r="F121" s="18">
        <f>D121-C121</f>
        <v>5.451749999999997</v>
      </c>
      <c r="H121" s="11"/>
      <c r="I121" s="12" t="s">
        <v>6</v>
      </c>
      <c r="J121" s="12"/>
      <c r="K121" s="19">
        <f>H120*(F112/1000)+E112</f>
        <v>119.12</v>
      </c>
      <c r="L121" s="17">
        <f>H120*(K112/1000)+J112</f>
        <v>132.39679999999998</v>
      </c>
      <c r="M121" s="18">
        <f>L121-K121</f>
        <v>13.27679999999998</v>
      </c>
    </row>
    <row r="122" spans="1:22" ht="15.75" thickBot="1" x14ac:dyDescent="0.3">
      <c r="A122" s="11"/>
      <c r="B122" s="12" t="s">
        <v>13</v>
      </c>
      <c r="C122" s="20">
        <v>24</v>
      </c>
      <c r="D122" s="20">
        <v>25</v>
      </c>
      <c r="E122" s="20"/>
      <c r="F122" s="21">
        <f>D122-C122</f>
        <v>1</v>
      </c>
      <c r="H122" s="11"/>
      <c r="I122" s="12" t="s">
        <v>13</v>
      </c>
      <c r="J122" s="12"/>
      <c r="K122" s="22">
        <v>24</v>
      </c>
      <c r="L122" s="20">
        <v>25</v>
      </c>
      <c r="M122" s="21">
        <f>L122-K122</f>
        <v>1</v>
      </c>
    </row>
    <row r="123" spans="1:22" ht="16.5" thickTop="1" thickBot="1" x14ac:dyDescent="0.3">
      <c r="A123" s="23"/>
      <c r="B123" s="24"/>
      <c r="C123" s="25">
        <f>SUM(C120:C122)</f>
        <v>98.11</v>
      </c>
      <c r="D123" s="25">
        <f>SUM(D120:D122)</f>
        <v>109.6824</v>
      </c>
      <c r="E123" s="25"/>
      <c r="F123" s="26">
        <f>SUM(F120:F122)</f>
        <v>11.572399999999998</v>
      </c>
      <c r="H123" s="23"/>
      <c r="I123" s="24"/>
      <c r="J123" s="24"/>
      <c r="K123" s="25">
        <f>SUM(K120:K122)</f>
        <v>268.32</v>
      </c>
      <c r="L123" s="25">
        <f>SUM(L120:L122)</f>
        <v>299.65279999999996</v>
      </c>
      <c r="M123" s="26">
        <f>SUM(M120:M122)</f>
        <v>31.332799999999978</v>
      </c>
      <c r="T123" s="7"/>
      <c r="U123" s="7"/>
      <c r="V123" s="7"/>
    </row>
    <row r="124" spans="1:22" ht="15.75" thickBot="1" x14ac:dyDescent="0.3">
      <c r="C124" s="19"/>
      <c r="D124" s="19"/>
      <c r="E124" s="19"/>
      <c r="F124" s="19"/>
      <c r="K124" s="19"/>
      <c r="T124" s="7"/>
      <c r="U124" s="7"/>
      <c r="V124" s="7"/>
    </row>
    <row r="125" spans="1:22" ht="15.75" thickBot="1" x14ac:dyDescent="0.3">
      <c r="A125" s="32" t="s">
        <v>14</v>
      </c>
      <c r="B125" s="33"/>
      <c r="C125" s="33"/>
      <c r="D125" s="33"/>
      <c r="E125" s="33"/>
      <c r="F125" s="34"/>
      <c r="H125" s="32" t="s">
        <v>15</v>
      </c>
      <c r="I125" s="33"/>
      <c r="J125" s="33"/>
      <c r="K125" s="33"/>
      <c r="L125" s="33"/>
      <c r="M125" s="34"/>
      <c r="T125" s="7"/>
      <c r="U125" s="7"/>
      <c r="V125" s="7"/>
    </row>
    <row r="126" spans="1:22" x14ac:dyDescent="0.25">
      <c r="A126" s="30" t="s">
        <v>11</v>
      </c>
      <c r="B126" s="31"/>
      <c r="C126" s="1" t="s">
        <v>2</v>
      </c>
      <c r="D126" s="1" t="s">
        <v>3</v>
      </c>
      <c r="E126" s="1"/>
      <c r="F126" s="9" t="s">
        <v>12</v>
      </c>
      <c r="H126" s="30" t="s">
        <v>11</v>
      </c>
      <c r="I126" s="31"/>
      <c r="J126" s="10"/>
      <c r="K126" s="1" t="s">
        <v>2</v>
      </c>
      <c r="L126" s="1" t="s">
        <v>3</v>
      </c>
      <c r="M126" s="9" t="s">
        <v>12</v>
      </c>
      <c r="T126" s="7"/>
      <c r="U126" s="7"/>
      <c r="V126" s="7"/>
    </row>
    <row r="127" spans="1:22" x14ac:dyDescent="0.25">
      <c r="A127" s="15">
        <v>2000</v>
      </c>
      <c r="B127" s="12" t="s">
        <v>1</v>
      </c>
      <c r="C127" s="16">
        <f>A127*(F102/1000)+E102</f>
        <v>43.72</v>
      </c>
      <c r="D127" s="13">
        <f>A127*(K102/1000)+J102</f>
        <v>49.575600000000001</v>
      </c>
      <c r="E127" s="13"/>
      <c r="F127" s="27">
        <f>D127-C127</f>
        <v>5.8556000000000026</v>
      </c>
      <c r="H127" s="15">
        <v>12000</v>
      </c>
      <c r="I127" s="12" t="s">
        <v>1</v>
      </c>
      <c r="J127" s="12"/>
      <c r="K127" s="16">
        <f>H127*(F105/1000)+E105</f>
        <v>249.32</v>
      </c>
      <c r="L127" s="13">
        <f>H127*(K105/1000)+J105</f>
        <v>279.60919999999999</v>
      </c>
      <c r="M127" s="14">
        <f>L127-K127</f>
        <v>30.289199999999994</v>
      </c>
      <c r="T127" s="7"/>
      <c r="U127" s="7"/>
      <c r="V127" s="7"/>
    </row>
    <row r="128" spans="1:22" x14ac:dyDescent="0.25">
      <c r="A128" s="11"/>
      <c r="B128" s="12" t="s">
        <v>6</v>
      </c>
      <c r="C128" s="19">
        <f>A127*(F111/1000)+E111</f>
        <v>53.9</v>
      </c>
      <c r="D128" s="17">
        <f>A127*(K111/1000)+J111</f>
        <v>60.707000000000001</v>
      </c>
      <c r="E128" s="17"/>
      <c r="F128" s="28">
        <f>D128-C128</f>
        <v>6.8070000000000022</v>
      </c>
      <c r="H128" s="11"/>
      <c r="I128" s="12" t="s">
        <v>6</v>
      </c>
      <c r="J128" s="12"/>
      <c r="K128" s="19">
        <f>H127*(F113/1000)+E113</f>
        <v>202.48</v>
      </c>
      <c r="L128" s="17">
        <f>H127*(K113/1000)+J113</f>
        <v>223.87679999999997</v>
      </c>
      <c r="M128" s="18">
        <f>L128-K128</f>
        <v>21.396799999999985</v>
      </c>
      <c r="T128" s="7"/>
      <c r="U128" s="7"/>
      <c r="V128" s="7"/>
    </row>
    <row r="129" spans="1:22" ht="15.75" thickBot="1" x14ac:dyDescent="0.3">
      <c r="A129" s="11"/>
      <c r="B129" s="12" t="s">
        <v>13</v>
      </c>
      <c r="C129" s="22">
        <v>24</v>
      </c>
      <c r="D129" s="20">
        <v>25</v>
      </c>
      <c r="E129" s="20"/>
      <c r="F129" s="29">
        <f>D129-C129</f>
        <v>1</v>
      </c>
      <c r="H129" s="11"/>
      <c r="I129" s="12" t="s">
        <v>13</v>
      </c>
      <c r="J129" s="12"/>
      <c r="K129" s="22">
        <v>24</v>
      </c>
      <c r="L129" s="20">
        <v>25</v>
      </c>
      <c r="M129" s="21">
        <f>L129-K129</f>
        <v>1</v>
      </c>
      <c r="T129" s="7"/>
      <c r="V129" s="7"/>
    </row>
    <row r="130" spans="1:22" ht="16.5" thickTop="1" thickBot="1" x14ac:dyDescent="0.3">
      <c r="A130" s="23"/>
      <c r="B130" s="24"/>
      <c r="C130" s="25">
        <f>SUM(C127:C129)</f>
        <v>121.62</v>
      </c>
      <c r="D130" s="25">
        <f>SUM(D127:D129)</f>
        <v>135.2826</v>
      </c>
      <c r="E130" s="25"/>
      <c r="F130" s="26">
        <f>SUM(F127:F129)</f>
        <v>13.662600000000005</v>
      </c>
      <c r="H130" s="23"/>
      <c r="I130" s="24"/>
      <c r="J130" s="24"/>
      <c r="K130" s="25">
        <f>SUM(K127:K129)</f>
        <v>475.79999999999995</v>
      </c>
      <c r="L130" s="25">
        <f>SUM(L127:L129)</f>
        <v>528.48599999999999</v>
      </c>
      <c r="M130" s="26">
        <f>SUM(M127:M129)</f>
        <v>52.685999999999979</v>
      </c>
      <c r="T130" s="7"/>
    </row>
    <row r="131" spans="1:22" ht="15.75" thickBot="1" x14ac:dyDescent="0.3">
      <c r="C131" s="19"/>
      <c r="D131" s="19"/>
      <c r="E131" s="19"/>
      <c r="F131" s="19"/>
      <c r="K131" s="19"/>
      <c r="M131" s="19"/>
      <c r="T131" s="7"/>
      <c r="U131" s="7"/>
      <c r="V131" s="7"/>
    </row>
    <row r="132" spans="1:22" ht="15.75" thickBot="1" x14ac:dyDescent="0.3">
      <c r="A132" s="32" t="s">
        <v>16</v>
      </c>
      <c r="B132" s="33"/>
      <c r="C132" s="33"/>
      <c r="D132" s="33"/>
      <c r="E132" s="33"/>
      <c r="F132" s="34"/>
      <c r="H132" s="32" t="s">
        <v>17</v>
      </c>
      <c r="I132" s="33"/>
      <c r="J132" s="33"/>
      <c r="K132" s="33"/>
      <c r="L132" s="33"/>
      <c r="M132" s="34"/>
      <c r="T132" s="7"/>
      <c r="U132" s="7"/>
      <c r="V132" s="7"/>
    </row>
    <row r="133" spans="1:22" x14ac:dyDescent="0.25">
      <c r="A133" s="30" t="s">
        <v>11</v>
      </c>
      <c r="B133" s="31"/>
      <c r="C133" s="1" t="s">
        <v>2</v>
      </c>
      <c r="D133" s="1" t="s">
        <v>3</v>
      </c>
      <c r="E133" s="1"/>
      <c r="F133" s="9" t="s">
        <v>12</v>
      </c>
      <c r="H133" s="30" t="s">
        <v>11</v>
      </c>
      <c r="I133" s="31"/>
      <c r="J133" s="10"/>
      <c r="K133" s="1" t="s">
        <v>2</v>
      </c>
      <c r="L133" s="1" t="s">
        <v>3</v>
      </c>
      <c r="M133" s="9" t="s">
        <v>12</v>
      </c>
      <c r="T133" s="7"/>
      <c r="U133" s="7"/>
      <c r="V133" s="7"/>
    </row>
    <row r="134" spans="1:22" x14ac:dyDescent="0.25">
      <c r="A134" s="15">
        <v>4000</v>
      </c>
      <c r="B134" s="12" t="s">
        <v>1</v>
      </c>
      <c r="C134" s="16">
        <f>A134*(F103/1000)+E103</f>
        <v>59.519999999999996</v>
      </c>
      <c r="D134" s="13">
        <f>A134*(K103/1000)+J103</f>
        <v>66.995199999999997</v>
      </c>
      <c r="E134" s="13"/>
      <c r="F134" s="27">
        <f>D134-C134</f>
        <v>7.475200000000001</v>
      </c>
      <c r="H134" s="15">
        <v>25000</v>
      </c>
      <c r="I134" s="12" t="s">
        <v>1</v>
      </c>
      <c r="J134" s="12"/>
      <c r="K134" s="16">
        <f>H134*(F106/1000)+E106</f>
        <v>425</v>
      </c>
      <c r="L134" s="13">
        <f>H134*(K106/1000)+J106</f>
        <v>488.75</v>
      </c>
      <c r="M134" s="14">
        <f>L134-K134</f>
        <v>63.75</v>
      </c>
      <c r="T134" s="7"/>
      <c r="U134" s="7"/>
      <c r="V134" s="7"/>
    </row>
    <row r="135" spans="1:22" x14ac:dyDescent="0.25">
      <c r="A135" s="11"/>
      <c r="B135" s="12" t="s">
        <v>6</v>
      </c>
      <c r="C135" s="19">
        <f>A134*(F111/1000)+E111</f>
        <v>67.8</v>
      </c>
      <c r="D135" s="17">
        <f>A134*(K111/1000)+J111</f>
        <v>76.414000000000001</v>
      </c>
      <c r="E135" s="17"/>
      <c r="F135" s="28">
        <f>D135-C135</f>
        <v>8.6140000000000043</v>
      </c>
      <c r="H135" s="11"/>
      <c r="I135" s="12" t="s">
        <v>6</v>
      </c>
      <c r="J135" s="12"/>
      <c r="K135" s="19">
        <f>H134*(F114/1000)+E114</f>
        <v>363.75</v>
      </c>
      <c r="L135" s="17">
        <f>H134*(K114/1000)+J114</f>
        <v>417.49999999999994</v>
      </c>
      <c r="M135" s="18">
        <f>L135-K135</f>
        <v>53.749999999999943</v>
      </c>
      <c r="V135" s="7"/>
    </row>
    <row r="136" spans="1:22" ht="15.75" thickBot="1" x14ac:dyDescent="0.3">
      <c r="A136" s="11"/>
      <c r="B136" s="12" t="s">
        <v>13</v>
      </c>
      <c r="C136" s="22">
        <v>24</v>
      </c>
      <c r="D136" s="20">
        <v>25</v>
      </c>
      <c r="E136" s="20"/>
      <c r="F136" s="29">
        <f>D136-C136</f>
        <v>1</v>
      </c>
      <c r="H136" s="11"/>
      <c r="I136" s="12" t="s">
        <v>13</v>
      </c>
      <c r="J136" s="12"/>
      <c r="K136" s="22">
        <v>24</v>
      </c>
      <c r="L136" s="20">
        <v>25</v>
      </c>
      <c r="M136" s="21">
        <f>L136-K136</f>
        <v>1</v>
      </c>
    </row>
    <row r="137" spans="1:22" ht="16.5" thickTop="1" thickBot="1" x14ac:dyDescent="0.3">
      <c r="A137" s="23"/>
      <c r="B137" s="24"/>
      <c r="C137" s="25">
        <f>SUM(C134:C136)</f>
        <v>151.32</v>
      </c>
      <c r="D137" s="25">
        <f>SUM(D134:D136)</f>
        <v>168.4092</v>
      </c>
      <c r="E137" s="25"/>
      <c r="F137" s="26">
        <f>SUM(F134:F136)</f>
        <v>17.089200000000005</v>
      </c>
      <c r="H137" s="23"/>
      <c r="I137" s="24"/>
      <c r="J137" s="24"/>
      <c r="K137" s="25">
        <f>SUM(K134:K136)</f>
        <v>812.75</v>
      </c>
      <c r="L137" s="25">
        <f>SUM(L134:L136)</f>
        <v>931.25</v>
      </c>
      <c r="M137" s="26">
        <f>SUM(M134:M136)</f>
        <v>118.49999999999994</v>
      </c>
    </row>
    <row r="138" spans="1:22" x14ac:dyDescent="0.25">
      <c r="V138" s="7"/>
    </row>
  </sheetData>
  <mergeCells count="60">
    <mergeCell ref="A30:F30"/>
    <mergeCell ref="H30:M30"/>
    <mergeCell ref="B1:L1"/>
    <mergeCell ref="C3:K3"/>
    <mergeCell ref="C4:F4"/>
    <mergeCell ref="H4:K4"/>
    <mergeCell ref="C13:K13"/>
    <mergeCell ref="C14:F14"/>
    <mergeCell ref="H14:K14"/>
    <mergeCell ref="A22:M22"/>
    <mergeCell ref="A23:F23"/>
    <mergeCell ref="H23:M23"/>
    <mergeCell ref="A24:B24"/>
    <mergeCell ref="H24:I24"/>
    <mergeCell ref="A31:B31"/>
    <mergeCell ref="H31:I31"/>
    <mergeCell ref="A37:F37"/>
    <mergeCell ref="H37:M37"/>
    <mergeCell ref="A38:B38"/>
    <mergeCell ref="H38:I38"/>
    <mergeCell ref="A77:F77"/>
    <mergeCell ref="H77:M77"/>
    <mergeCell ref="B48:L48"/>
    <mergeCell ref="C50:K50"/>
    <mergeCell ref="C51:F51"/>
    <mergeCell ref="H51:K51"/>
    <mergeCell ref="C60:K60"/>
    <mergeCell ref="C61:F61"/>
    <mergeCell ref="H61:K61"/>
    <mergeCell ref="A69:M69"/>
    <mergeCell ref="A70:F70"/>
    <mergeCell ref="H70:M70"/>
    <mergeCell ref="A71:B71"/>
    <mergeCell ref="H71:I71"/>
    <mergeCell ref="A78:B78"/>
    <mergeCell ref="H78:I78"/>
    <mergeCell ref="A84:F84"/>
    <mergeCell ref="H84:M84"/>
    <mergeCell ref="A85:B85"/>
    <mergeCell ref="H85:I85"/>
    <mergeCell ref="A125:F125"/>
    <mergeCell ref="H125:M125"/>
    <mergeCell ref="B96:L96"/>
    <mergeCell ref="C98:K98"/>
    <mergeCell ref="C99:F99"/>
    <mergeCell ref="H99:K99"/>
    <mergeCell ref="C108:K108"/>
    <mergeCell ref="C109:F109"/>
    <mergeCell ref="H109:K109"/>
    <mergeCell ref="A117:M117"/>
    <mergeCell ref="A118:F118"/>
    <mergeCell ref="H118:M118"/>
    <mergeCell ref="A119:B119"/>
    <mergeCell ref="H119:I119"/>
    <mergeCell ref="A126:B126"/>
    <mergeCell ref="H126:I126"/>
    <mergeCell ref="A132:F132"/>
    <mergeCell ref="H132:M132"/>
    <mergeCell ref="A133:B133"/>
    <mergeCell ref="H133:I133"/>
  </mergeCells>
  <pageMargins left="0.7" right="0.7" top="0.75" bottom="0.75" header="0.3" footer="0.3"/>
  <pageSetup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B6E3BB24F0534CABF71F2CB9C54E6F" ma:contentTypeVersion="10" ma:contentTypeDescription="Create a new document." ma:contentTypeScope="" ma:versionID="01ea06abefae4b16a96ba3e0ed920331">
  <xsd:schema xmlns:xsd="http://www.w3.org/2001/XMLSchema" xmlns:xs="http://www.w3.org/2001/XMLSchema" xmlns:p="http://schemas.microsoft.com/office/2006/metadata/properties" xmlns:ns2="4c10c87d-a8ea-40c7-8bd3-5cfd55148359" xmlns:ns3="81c100b8-e157-47de-b883-f1cf843a03c3" targetNamespace="http://schemas.microsoft.com/office/2006/metadata/properties" ma:root="true" ma:fieldsID="b72dee9249dac39283885e5c5994a41b" ns2:_="" ns3:_="">
    <xsd:import namespace="4c10c87d-a8ea-40c7-8bd3-5cfd55148359"/>
    <xsd:import namespace="81c100b8-e157-47de-b883-f1cf843a03c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0c87d-a8ea-40c7-8bd3-5cfd5514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461f6559-3fdf-4072-99e8-1c8ffe40d4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100b8-e157-47de-b883-f1cf843a03c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15c86cc-404c-45fd-936c-db4f3a9d40d3}" ma:internalName="TaxCatchAll" ma:showField="CatchAllData" ma:web="81c100b8-e157-47de-b883-f1cf843a03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0c87d-a8ea-40c7-8bd3-5cfd55148359">
      <Terms xmlns="http://schemas.microsoft.com/office/infopath/2007/PartnerControls"/>
    </lcf76f155ced4ddcb4097134ff3c332f>
    <TaxCatchAll xmlns="81c100b8-e157-47de-b883-f1cf843a03c3" xsi:nil="true"/>
  </documentManagement>
</p:properties>
</file>

<file path=customXml/itemProps1.xml><?xml version="1.0" encoding="utf-8"?>
<ds:datastoreItem xmlns:ds="http://schemas.openxmlformats.org/officeDocument/2006/customXml" ds:itemID="{DC338AB3-7450-4379-ABC6-FA51A7383208}"/>
</file>

<file path=customXml/itemProps2.xml><?xml version="1.0" encoding="utf-8"?>
<ds:datastoreItem xmlns:ds="http://schemas.openxmlformats.org/officeDocument/2006/customXml" ds:itemID="{185CF5DB-7645-448F-869F-4E738C8F804F}"/>
</file>

<file path=customXml/itemProps3.xml><?xml version="1.0" encoding="utf-8"?>
<ds:datastoreItem xmlns:ds="http://schemas.openxmlformats.org/officeDocument/2006/customXml" ds:itemID="{78C5AC54-7E2C-47F5-A2B4-2F17638E60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Crosby</dc:creator>
  <cp:lastModifiedBy>System Administrator</cp:lastModifiedBy>
  <cp:lastPrinted>2024-09-17T19:22:04Z</cp:lastPrinted>
  <dcterms:created xsi:type="dcterms:W3CDTF">2023-10-23T20:34:42Z</dcterms:created>
  <dcterms:modified xsi:type="dcterms:W3CDTF">2025-05-14T14:36:09Z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0x0101002BB6E3BB24F0534CABF71F2CB9C54E6F</vt:lpwstr>
  </property>
</Properties>
</file>